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codeName="EstaPastaDeTrabalho"/>
  <mc:AlternateContent xmlns:mc="http://schemas.openxmlformats.org/markup-compatibility/2006">
    <mc:Choice Requires="x15">
      <x15ac:absPath xmlns:x15ac="http://schemas.microsoft.com/office/spreadsheetml/2010/11/ac" url="\\192.168.40.248\Projetos\EDMAR\HORTA JOÃO BALAN - Emenda 2026\Doc. enviados para Licitação\"/>
    </mc:Choice>
  </mc:AlternateContent>
  <xr:revisionPtr revIDLastSave="0" documentId="13_ncr:1_{535ADDEA-5990-4C82-9F78-D5639898B34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Orçamento" sheetId="2" r:id="rId1"/>
    <sheet name="Cronograma" sheetId="3" r:id="rId2"/>
    <sheet name="Composições Preço Unitário" sheetId="5" r:id="rId3"/>
    <sheet name="Cotações" sheetId="8" r:id="rId4"/>
  </sheets>
  <externalReferences>
    <externalReference r:id="rId5"/>
    <externalReference r:id="rId6"/>
  </externalReferences>
  <definedNames>
    <definedName name="A_1">#REF!</definedName>
    <definedName name="Agua">#REF!</definedName>
    <definedName name="_xlnm.Print_Area" localSheetId="3">Cotações!$A$1:$H$18</definedName>
    <definedName name="_xlnm.Print_Area" localSheetId="1">Cronograma!$A$1:$I$26</definedName>
    <definedName name="_xlnm.Print_Area" localSheetId="0">Orçamento!$A$1:$J$217</definedName>
    <definedName name="Asfalto">#REF!</definedName>
    <definedName name="CompraDireta">#REF!</definedName>
    <definedName name="Cotacao">#REF!</definedName>
    <definedName name="DESONERACAO" hidden="1">IF(OR(Import.Desoneracao="DESONERADO",Import.Desoneracao="SIM"),"SIM","NÃO")</definedName>
    <definedName name="Eletricidade">#REF!</definedName>
    <definedName name="Fluvial">#REF!</definedName>
    <definedName name="Import.Desoneracao" hidden="1">OFFSET([1]DADOS!$G$18,0,-1)</definedName>
    <definedName name="OCara">#REF!</definedName>
    <definedName name="Predial">#REF!</definedName>
    <definedName name="Spina">#REF!</definedName>
    <definedName name="_xlnm.Print_Titles" localSheetId="2">'Composições Preço Unitário'!$1:$6</definedName>
    <definedName name="_xlnm.Print_Titles" localSheetId="3">Cotações!$1:$5</definedName>
    <definedName name="_xlnm.Print_Titles" localSheetId="1">Cronograma!$A:$C,Cronograma!$1:$4</definedName>
    <definedName name="_xlnm.Print_Titles" localSheetId="0">Orçamento!$1:$6</definedName>
    <definedName name="V_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2" l="1"/>
  <c r="I210" i="2"/>
  <c r="B3" i="8"/>
  <c r="C6" i="8"/>
  <c r="B2" i="8" l="1"/>
  <c r="B1" i="8"/>
  <c r="A6" i="3"/>
  <c r="A3" i="3" l="1"/>
  <c r="B17" i="3"/>
  <c r="B7" i="3"/>
  <c r="B8" i="3"/>
  <c r="B9" i="3"/>
  <c r="B11" i="3"/>
  <c r="B12" i="3"/>
  <c r="B13" i="3"/>
  <c r="B14" i="3"/>
  <c r="B15" i="3"/>
  <c r="B16" i="3"/>
  <c r="A2" i="3"/>
  <c r="A1" i="3"/>
  <c r="B6" i="3"/>
  <c r="B2" i="5"/>
  <c r="B1" i="5"/>
  <c r="H15" i="5" l="1"/>
  <c r="H11" i="5"/>
  <c r="H19" i="5"/>
  <c r="H18" i="5"/>
  <c r="H12" i="5"/>
  <c r="H14" i="5"/>
  <c r="H10" i="5"/>
  <c r="H8" i="5"/>
  <c r="H20" i="5"/>
  <c r="H17" i="5"/>
  <c r="H9" i="5"/>
  <c r="H16" i="5"/>
  <c r="H13" i="5"/>
  <c r="B10" i="3"/>
  <c r="H7" i="5" l="1"/>
  <c r="H84" i="2" l="1"/>
  <c r="I84" i="2" s="1"/>
  <c r="J84" i="2" s="1"/>
  <c r="H42" i="2"/>
  <c r="H44" i="2"/>
  <c r="I44" i="2" s="1"/>
  <c r="H45" i="2"/>
  <c r="H161" i="2"/>
  <c r="I161" i="2" s="1"/>
  <c r="J161" i="2" s="1"/>
  <c r="H118" i="2"/>
  <c r="I118" i="2" s="1"/>
  <c r="J118" i="2" s="1"/>
  <c r="H149" i="2"/>
  <c r="I149" i="2" s="1"/>
  <c r="J149" i="2" s="1"/>
  <c r="H148" i="2"/>
  <c r="I148" i="2" s="1"/>
  <c r="J148" i="2" s="1"/>
  <c r="H114" i="2"/>
  <c r="I114" i="2" s="1"/>
  <c r="J114" i="2" s="1"/>
  <c r="H111" i="2"/>
  <c r="I111" i="2" s="1"/>
  <c r="J111" i="2" s="1"/>
  <c r="H113" i="2"/>
  <c r="I113" i="2" s="1"/>
  <c r="J113" i="2" s="1"/>
  <c r="H112" i="2"/>
  <c r="I112" i="2" s="1"/>
  <c r="J112" i="2" s="1"/>
  <c r="H115" i="2"/>
  <c r="I115" i="2" s="1"/>
  <c r="J115" i="2" s="1"/>
  <c r="H211" i="2"/>
  <c r="I211" i="2" s="1"/>
  <c r="J211" i="2" s="1"/>
  <c r="H76" i="2"/>
  <c r="I76" i="2" s="1"/>
  <c r="J76" i="2" s="1"/>
  <c r="H210" i="2"/>
  <c r="J210" i="2" s="1"/>
  <c r="H185" i="2"/>
  <c r="H170" i="2"/>
  <c r="I170" i="2" s="1"/>
  <c r="J170" i="2" s="1"/>
  <c r="H168" i="2"/>
  <c r="I168" i="2" s="1"/>
  <c r="J168" i="2" s="1"/>
  <c r="H166" i="2"/>
  <c r="I166" i="2" s="1"/>
  <c r="J166" i="2" s="1"/>
  <c r="H164" i="2"/>
  <c r="I164" i="2" s="1"/>
  <c r="J164" i="2" s="1"/>
  <c r="H171" i="2"/>
  <c r="I171" i="2" s="1"/>
  <c r="J171" i="2" s="1"/>
  <c r="H169" i="2"/>
  <c r="I169" i="2" s="1"/>
  <c r="J169" i="2" s="1"/>
  <c r="H167" i="2"/>
  <c r="I167" i="2" s="1"/>
  <c r="J167" i="2" s="1"/>
  <c r="H165" i="2"/>
  <c r="I165" i="2" s="1"/>
  <c r="J165" i="2" s="1"/>
  <c r="H77" i="2"/>
  <c r="I77" i="2" s="1"/>
  <c r="J77" i="2" s="1"/>
  <c r="H182" i="2"/>
  <c r="I182" i="2" s="1"/>
  <c r="J182" i="2" s="1"/>
  <c r="H184" i="2"/>
  <c r="I184" i="2" s="1"/>
  <c r="J184" i="2" s="1"/>
  <c r="H73" i="2"/>
  <c r="I73" i="2" s="1"/>
  <c r="J73" i="2" s="1"/>
  <c r="H75" i="2"/>
  <c r="I75" i="2" s="1"/>
  <c r="J75" i="2" s="1"/>
  <c r="H57" i="2"/>
  <c r="I57" i="2" s="1"/>
  <c r="J57" i="2" s="1"/>
  <c r="H56" i="2"/>
  <c r="I56" i="2" s="1"/>
  <c r="J56" i="2" s="1"/>
  <c r="H26" i="2"/>
  <c r="I26" i="2" s="1"/>
  <c r="J26" i="2" s="1"/>
  <c r="H31" i="2"/>
  <c r="I31" i="2" s="1"/>
  <c r="J31" i="2" s="1"/>
  <c r="H29" i="2"/>
  <c r="I29" i="2" s="1"/>
  <c r="J29" i="2" s="1"/>
  <c r="H27" i="2"/>
  <c r="I27" i="2" s="1"/>
  <c r="J27" i="2" s="1"/>
  <c r="H32" i="2"/>
  <c r="I32" i="2" s="1"/>
  <c r="J32" i="2" s="1"/>
  <c r="H30" i="2"/>
  <c r="I30" i="2" s="1"/>
  <c r="J30" i="2" s="1"/>
  <c r="H28" i="2"/>
  <c r="I28" i="2" s="1"/>
  <c r="J28" i="2" s="1"/>
  <c r="H51" i="2"/>
  <c r="I51" i="2" s="1"/>
  <c r="J51" i="2" s="1"/>
  <c r="H50" i="2"/>
  <c r="I50" i="2" s="1"/>
  <c r="J50" i="2" s="1"/>
  <c r="H34" i="2"/>
  <c r="I34" i="2" s="1"/>
  <c r="J34" i="2" s="1"/>
  <c r="H47" i="2"/>
  <c r="I47" i="2" s="1"/>
  <c r="J47" i="2" s="1"/>
  <c r="H126" i="2"/>
  <c r="I126" i="2" s="1"/>
  <c r="J126" i="2" s="1"/>
  <c r="H135" i="2"/>
  <c r="I135" i="2" s="1"/>
  <c r="J135" i="2" s="1"/>
  <c r="H146" i="2"/>
  <c r="I146" i="2" s="1"/>
  <c r="J146" i="2" s="1"/>
  <c r="H147" i="2"/>
  <c r="I147" i="2" s="1"/>
  <c r="J147" i="2" s="1"/>
  <c r="H119" i="2"/>
  <c r="I119" i="2" s="1"/>
  <c r="J119" i="2" s="1"/>
  <c r="H122" i="2"/>
  <c r="I122" i="2" s="1"/>
  <c r="J122" i="2" s="1"/>
  <c r="H117" i="2"/>
  <c r="I117" i="2" s="1"/>
  <c r="J117" i="2" s="1"/>
  <c r="H121" i="2"/>
  <c r="I121" i="2" s="1"/>
  <c r="J121" i="2" s="1"/>
  <c r="H120" i="2"/>
  <c r="I120" i="2" s="1"/>
  <c r="J120" i="2" s="1"/>
  <c r="H132" i="2"/>
  <c r="I132" i="2" s="1"/>
  <c r="J132" i="2" s="1"/>
  <c r="H134" i="2"/>
  <c r="I134" i="2" s="1"/>
  <c r="J134" i="2" s="1"/>
  <c r="H133" i="2"/>
  <c r="I133" i="2" s="1"/>
  <c r="J133" i="2" s="1"/>
  <c r="H93" i="2"/>
  <c r="I93" i="2" s="1"/>
  <c r="J93" i="2" s="1"/>
  <c r="H103" i="2"/>
  <c r="I103" i="2" s="1"/>
  <c r="J103" i="2" s="1"/>
  <c r="H102" i="2"/>
  <c r="I102" i="2" s="1"/>
  <c r="J102" i="2" s="1"/>
  <c r="H175" i="2"/>
  <c r="I175" i="2" s="1"/>
  <c r="J175" i="2" s="1"/>
  <c r="H198" i="2"/>
  <c r="I198" i="2" s="1"/>
  <c r="J198" i="2" s="1"/>
  <c r="H197" i="2"/>
  <c r="I197" i="2" s="1"/>
  <c r="J197" i="2" s="1"/>
  <c r="H199" i="2"/>
  <c r="I199" i="2" s="1"/>
  <c r="J199" i="2" s="1"/>
  <c r="H13" i="2"/>
  <c r="I13" i="2" s="1"/>
  <c r="J13" i="2" s="1"/>
  <c r="H177" i="2"/>
  <c r="I177" i="2" s="1"/>
  <c r="J177" i="2" s="1"/>
  <c r="H78" i="2"/>
  <c r="I78" i="2" s="1"/>
  <c r="J78" i="2" s="1"/>
  <c r="H12" i="2"/>
  <c r="I12" i="2" s="1"/>
  <c r="J12" i="2" s="1"/>
  <c r="H8" i="2"/>
  <c r="J8" i="2" s="1"/>
  <c r="H160" i="2"/>
  <c r="I160" i="2" s="1"/>
  <c r="J160" i="2" s="1"/>
  <c r="H201" i="2"/>
  <c r="I201" i="2" s="1"/>
  <c r="J201" i="2" s="1"/>
  <c r="H157" i="2"/>
  <c r="I157" i="2" s="1"/>
  <c r="J157" i="2" s="1"/>
  <c r="H180" i="2"/>
  <c r="I180" i="2" s="1"/>
  <c r="J180" i="2" s="1"/>
  <c r="H159" i="2"/>
  <c r="I159" i="2" s="1"/>
  <c r="J159" i="2" s="1"/>
  <c r="H172" i="2"/>
  <c r="I172" i="2" s="1"/>
  <c r="J172" i="2" s="1"/>
  <c r="H174" i="2"/>
  <c r="I174" i="2" s="1"/>
  <c r="J174" i="2" s="1"/>
  <c r="H186" i="2"/>
  <c r="I186" i="2" s="1"/>
  <c r="J186" i="2" s="1"/>
  <c r="H194" i="2"/>
  <c r="I194" i="2" s="1"/>
  <c r="J194" i="2" s="1"/>
  <c r="H183" i="2"/>
  <c r="I183" i="2" s="1"/>
  <c r="J183" i="2" s="1"/>
  <c r="H191" i="2"/>
  <c r="I191" i="2" s="1"/>
  <c r="J191" i="2" s="1"/>
  <c r="H203" i="2"/>
  <c r="I203" i="2" s="1"/>
  <c r="J203" i="2" s="1"/>
  <c r="H213" i="2"/>
  <c r="I213" i="2" s="1"/>
  <c r="J213" i="2" s="1"/>
  <c r="H196" i="2"/>
  <c r="I196" i="2" s="1"/>
  <c r="J196" i="2" s="1"/>
  <c r="H200" i="2"/>
  <c r="I200" i="2" s="1"/>
  <c r="J200" i="2" s="1"/>
  <c r="H208" i="2"/>
  <c r="I208" i="2" s="1"/>
  <c r="J208" i="2" s="1"/>
  <c r="H156" i="2"/>
  <c r="I156" i="2" s="1"/>
  <c r="J156" i="2" s="1"/>
  <c r="H178" i="2"/>
  <c r="I178" i="2" s="1"/>
  <c r="J178" i="2" s="1"/>
  <c r="H188" i="2"/>
  <c r="I188" i="2" s="1"/>
  <c r="J188" i="2" s="1"/>
  <c r="H193" i="2"/>
  <c r="I193" i="2" s="1"/>
  <c r="J193" i="2" s="1"/>
  <c r="H205" i="2"/>
  <c r="I205" i="2" s="1"/>
  <c r="J205" i="2" s="1"/>
  <c r="H207" i="2"/>
  <c r="I207" i="2" s="1"/>
  <c r="J207" i="2" s="1"/>
  <c r="H158" i="2"/>
  <c r="I158" i="2" s="1"/>
  <c r="J158" i="2" s="1"/>
  <c r="H202" i="2"/>
  <c r="I202" i="2" s="1"/>
  <c r="J202" i="2" s="1"/>
  <c r="H212" i="2"/>
  <c r="I212" i="2" s="1"/>
  <c r="J212" i="2" s="1"/>
  <c r="H181" i="2"/>
  <c r="I181" i="2" s="1"/>
  <c r="J181" i="2" s="1"/>
  <c r="H190" i="2"/>
  <c r="I190" i="2" s="1"/>
  <c r="J190" i="2" s="1"/>
  <c r="H204" i="2"/>
  <c r="I204" i="2" s="1"/>
  <c r="J204" i="2" s="1"/>
  <c r="H163" i="2"/>
  <c r="I163" i="2" s="1"/>
  <c r="J163" i="2" s="1"/>
  <c r="H176" i="2"/>
  <c r="I176" i="2" s="1"/>
  <c r="J176" i="2" s="1"/>
  <c r="H187" i="2"/>
  <c r="I187" i="2" s="1"/>
  <c r="J187" i="2" s="1"/>
  <c r="H195" i="2"/>
  <c r="I195" i="2" s="1"/>
  <c r="J195" i="2" s="1"/>
  <c r="H206" i="2"/>
  <c r="I206" i="2" s="1"/>
  <c r="J206" i="2" s="1"/>
  <c r="H173" i="2"/>
  <c r="I173" i="2" s="1"/>
  <c r="J173" i="2" s="1"/>
  <c r="H192" i="2"/>
  <c r="I192" i="2" s="1"/>
  <c r="J192" i="2" s="1"/>
  <c r="H123" i="2"/>
  <c r="I123" i="2" s="1"/>
  <c r="J123" i="2" s="1"/>
  <c r="H18" i="2"/>
  <c r="I18" i="2" s="1"/>
  <c r="J18" i="2" s="1"/>
  <c r="H38" i="2"/>
  <c r="I38" i="2" s="1"/>
  <c r="J38" i="2" s="1"/>
  <c r="H52" i="2"/>
  <c r="I52" i="2" s="1"/>
  <c r="J52" i="2" s="1"/>
  <c r="H67" i="2"/>
  <c r="I67" i="2" s="1"/>
  <c r="J67" i="2" s="1"/>
  <c r="H98" i="2"/>
  <c r="I98" i="2" s="1"/>
  <c r="J98" i="2" s="1"/>
  <c r="H129" i="2"/>
  <c r="I129" i="2" s="1"/>
  <c r="J129" i="2" s="1"/>
  <c r="H151" i="2"/>
  <c r="I151" i="2" s="1"/>
  <c r="J151" i="2" s="1"/>
  <c r="H19" i="2"/>
  <c r="I19" i="2" s="1"/>
  <c r="J19" i="2" s="1"/>
  <c r="H39" i="2"/>
  <c r="I39" i="2" s="1"/>
  <c r="J39" i="2" s="1"/>
  <c r="H53" i="2"/>
  <c r="I53" i="2" s="1"/>
  <c r="J53" i="2" s="1"/>
  <c r="H68" i="2"/>
  <c r="I68" i="2" s="1"/>
  <c r="J68" i="2" s="1"/>
  <c r="H86" i="2"/>
  <c r="I86" i="2" s="1"/>
  <c r="J86" i="2" s="1"/>
  <c r="H99" i="2"/>
  <c r="I99" i="2" s="1"/>
  <c r="J99" i="2" s="1"/>
  <c r="H130" i="2"/>
  <c r="I130" i="2" s="1"/>
  <c r="J130" i="2" s="1"/>
  <c r="H152" i="2"/>
  <c r="I152" i="2" s="1"/>
  <c r="J152" i="2" s="1"/>
  <c r="H20" i="2"/>
  <c r="I20" i="2" s="1"/>
  <c r="J20" i="2" s="1"/>
  <c r="H40" i="2"/>
  <c r="I40" i="2" s="1"/>
  <c r="J40" i="2" s="1"/>
  <c r="H54" i="2"/>
  <c r="I54" i="2" s="1"/>
  <c r="J54" i="2" s="1"/>
  <c r="H69" i="2"/>
  <c r="I69" i="2" s="1"/>
  <c r="J69" i="2" s="1"/>
  <c r="H87" i="2"/>
  <c r="I87" i="2" s="1"/>
  <c r="J87" i="2" s="1"/>
  <c r="H100" i="2"/>
  <c r="I100" i="2" s="1"/>
  <c r="J100" i="2" s="1"/>
  <c r="H131" i="2"/>
  <c r="I131" i="2" s="1"/>
  <c r="J131" i="2" s="1"/>
  <c r="H153" i="2"/>
  <c r="I153" i="2" s="1"/>
  <c r="J153" i="2" s="1"/>
  <c r="H17" i="2"/>
  <c r="I17" i="2" s="1"/>
  <c r="J17" i="2" s="1"/>
  <c r="H21" i="2"/>
  <c r="I21" i="2" s="1"/>
  <c r="J21" i="2" s="1"/>
  <c r="H41" i="2"/>
  <c r="I41" i="2" s="1"/>
  <c r="J41" i="2" s="1"/>
  <c r="H70" i="2"/>
  <c r="I70" i="2" s="1"/>
  <c r="J70" i="2" s="1"/>
  <c r="H88" i="2"/>
  <c r="I88" i="2" s="1"/>
  <c r="J88" i="2" s="1"/>
  <c r="H101" i="2"/>
  <c r="I101" i="2" s="1"/>
  <c r="J101" i="2" s="1"/>
  <c r="H137" i="2"/>
  <c r="I137" i="2" s="1"/>
  <c r="J137" i="2" s="1"/>
  <c r="H154" i="2"/>
  <c r="I154" i="2" s="1"/>
  <c r="J154" i="2" s="1"/>
  <c r="H22" i="2"/>
  <c r="I22" i="2" s="1"/>
  <c r="J22" i="2" s="1"/>
  <c r="I42" i="2"/>
  <c r="J42" i="2" s="1"/>
  <c r="H59" i="2"/>
  <c r="I59" i="2" s="1"/>
  <c r="J59" i="2" s="1"/>
  <c r="H71" i="2"/>
  <c r="I71" i="2" s="1"/>
  <c r="J71" i="2" s="1"/>
  <c r="H89" i="2"/>
  <c r="I89" i="2" s="1"/>
  <c r="J89" i="2" s="1"/>
  <c r="H105" i="2"/>
  <c r="I105" i="2" s="1"/>
  <c r="J105" i="2" s="1"/>
  <c r="H138" i="2"/>
  <c r="I138" i="2" s="1"/>
  <c r="J138" i="2" s="1"/>
  <c r="H155" i="2"/>
  <c r="I155" i="2" s="1"/>
  <c r="J155" i="2" s="1"/>
  <c r="H9" i="2"/>
  <c r="I9" i="2" s="1"/>
  <c r="J9" i="2" s="1"/>
  <c r="H23" i="2"/>
  <c r="I23" i="2" s="1"/>
  <c r="J23" i="2" s="1"/>
  <c r="H60" i="2"/>
  <c r="I60" i="2" s="1"/>
  <c r="J60" i="2" s="1"/>
  <c r="H72" i="2"/>
  <c r="I72" i="2" s="1"/>
  <c r="J72" i="2" s="1"/>
  <c r="H106" i="2"/>
  <c r="I106" i="2" s="1"/>
  <c r="J106" i="2" s="1"/>
  <c r="H139" i="2"/>
  <c r="I139" i="2" s="1"/>
  <c r="J139" i="2" s="1"/>
  <c r="H10" i="2"/>
  <c r="I10" i="2" s="1"/>
  <c r="J10" i="2" s="1"/>
  <c r="H24" i="2"/>
  <c r="I24" i="2" s="1"/>
  <c r="J24" i="2" s="1"/>
  <c r="H61" i="2"/>
  <c r="I61" i="2" s="1"/>
  <c r="J61" i="2" s="1"/>
  <c r="H107" i="2"/>
  <c r="I107" i="2" s="1"/>
  <c r="J107" i="2" s="1"/>
  <c r="H124" i="2"/>
  <c r="H140" i="2"/>
  <c r="I140" i="2" s="1"/>
  <c r="J140" i="2" s="1"/>
  <c r="H97" i="2"/>
  <c r="I97" i="2" s="1"/>
  <c r="J97" i="2" s="1"/>
  <c r="H11" i="2"/>
  <c r="I11" i="2" s="1"/>
  <c r="J11" i="2" s="1"/>
  <c r="I45" i="2"/>
  <c r="H62" i="2"/>
  <c r="I62" i="2" s="1"/>
  <c r="J62" i="2" s="1"/>
  <c r="H80" i="2"/>
  <c r="I80" i="2" s="1"/>
  <c r="J80" i="2" s="1"/>
  <c r="H91" i="2"/>
  <c r="I91" i="2" s="1"/>
  <c r="J91" i="2" s="1"/>
  <c r="H108" i="2"/>
  <c r="I108" i="2" s="1"/>
  <c r="J108" i="2" s="1"/>
  <c r="H125" i="2"/>
  <c r="I125" i="2" s="1"/>
  <c r="J125" i="2" s="1"/>
  <c r="H141" i="2"/>
  <c r="I141" i="2" s="1"/>
  <c r="J141" i="2" s="1"/>
  <c r="H14" i="2"/>
  <c r="I14" i="2" s="1"/>
  <c r="J14" i="2" s="1"/>
  <c r="H46" i="2"/>
  <c r="I46" i="2" s="1"/>
  <c r="H63" i="2"/>
  <c r="I63" i="2" s="1"/>
  <c r="J63" i="2" s="1"/>
  <c r="H81" i="2"/>
  <c r="I81" i="2" s="1"/>
  <c r="J81" i="2" s="1"/>
  <c r="H92" i="2"/>
  <c r="I92" i="2" s="1"/>
  <c r="J92" i="2" s="1"/>
  <c r="H109" i="2"/>
  <c r="I109" i="2" s="1"/>
  <c r="J109" i="2" s="1"/>
  <c r="H142" i="2"/>
  <c r="I142" i="2" s="1"/>
  <c r="J142" i="2" s="1"/>
  <c r="H145" i="2"/>
  <c r="I145" i="2" s="1"/>
  <c r="J145" i="2" s="1"/>
  <c r="H15" i="2"/>
  <c r="I15" i="2" s="1"/>
  <c r="J15" i="2" s="1"/>
  <c r="H35" i="2"/>
  <c r="I35" i="2" s="1"/>
  <c r="J35" i="2" s="1"/>
  <c r="H64" i="2"/>
  <c r="I64" i="2" s="1"/>
  <c r="J64" i="2" s="1"/>
  <c r="H82" i="2"/>
  <c r="I82" i="2" s="1"/>
  <c r="J82" i="2" s="1"/>
  <c r="H94" i="2"/>
  <c r="I94" i="2" s="1"/>
  <c r="J94" i="2" s="1"/>
  <c r="H143" i="2"/>
  <c r="I143" i="2" s="1"/>
  <c r="J143" i="2" s="1"/>
  <c r="H36" i="2"/>
  <c r="I36" i="2" s="1"/>
  <c r="J36" i="2" s="1"/>
  <c r="H49" i="2"/>
  <c r="I49" i="2" s="1"/>
  <c r="J49" i="2" s="1"/>
  <c r="H65" i="2"/>
  <c r="I65" i="2" s="1"/>
  <c r="J65" i="2" s="1"/>
  <c r="H83" i="2"/>
  <c r="I83" i="2" s="1"/>
  <c r="J83" i="2" s="1"/>
  <c r="H110" i="2"/>
  <c r="I110" i="2" s="1"/>
  <c r="J110" i="2" s="1"/>
  <c r="H127" i="2"/>
  <c r="I127" i="2" s="1"/>
  <c r="J127" i="2" s="1"/>
  <c r="H144" i="2"/>
  <c r="I144" i="2" s="1"/>
  <c r="J144" i="2" s="1"/>
  <c r="H37" i="2"/>
  <c r="I37" i="2" s="1"/>
  <c r="J37" i="2" s="1"/>
  <c r="H66" i="2"/>
  <c r="I66" i="2" s="1"/>
  <c r="J66" i="2" s="1"/>
  <c r="H128" i="2"/>
  <c r="I128" i="2" s="1"/>
  <c r="J128" i="2" s="1"/>
  <c r="J58" i="2" l="1"/>
  <c r="C10" i="3" s="1"/>
  <c r="J90" i="2"/>
  <c r="C12" i="3" s="1"/>
  <c r="J79" i="2"/>
  <c r="C11" i="3" s="1"/>
  <c r="J48" i="2"/>
  <c r="C9" i="3" s="1"/>
  <c r="J16" i="2"/>
  <c r="C7" i="3" s="1"/>
  <c r="J189" i="2"/>
  <c r="C16" i="3" s="1"/>
  <c r="I185" i="2"/>
  <c r="J185" i="2" s="1"/>
  <c r="J179" i="2" s="1"/>
  <c r="C15" i="3" s="1"/>
  <c r="J209" i="2"/>
  <c r="C17" i="3" s="1"/>
  <c r="J162" i="2"/>
  <c r="C14" i="3" s="1"/>
  <c r="J7" i="2"/>
  <c r="C6" i="3" s="1"/>
  <c r="I124" i="2"/>
  <c r="J124" i="2" s="1"/>
  <c r="J95" i="2" s="1"/>
  <c r="C13" i="3" s="1"/>
  <c r="I15" i="3" l="1"/>
  <c r="E13" i="3"/>
  <c r="G16" i="3"/>
  <c r="I16" i="3"/>
  <c r="E16" i="3"/>
  <c r="E9" i="3"/>
  <c r="G9" i="3"/>
  <c r="I9" i="3"/>
  <c r="E10" i="3"/>
  <c r="G10" i="3"/>
  <c r="I10" i="3"/>
  <c r="I17" i="3"/>
  <c r="E17" i="3"/>
  <c r="G17" i="3"/>
  <c r="E11" i="3"/>
  <c r="G11" i="3"/>
  <c r="I11" i="3"/>
  <c r="I12" i="3"/>
  <c r="E12" i="3"/>
  <c r="G12" i="3"/>
  <c r="G14" i="3"/>
  <c r="I14" i="3"/>
  <c r="E14" i="3"/>
  <c r="E7" i="3"/>
  <c r="I7" i="3"/>
  <c r="G7" i="3"/>
  <c r="G15" i="3" l="1"/>
  <c r="E15" i="3"/>
  <c r="G13" i="3"/>
  <c r="I13" i="3"/>
  <c r="E6" i="3"/>
  <c r="G6" i="3"/>
  <c r="I6" i="3"/>
  <c r="J44" i="2"/>
  <c r="J46" i="2"/>
  <c r="J45" i="2"/>
  <c r="J33" i="2" l="1"/>
  <c r="J215" i="2" l="1"/>
  <c r="C8" i="3"/>
  <c r="G8" i="3" s="1"/>
  <c r="G18" i="3" s="1"/>
  <c r="F18" i="3" s="1"/>
  <c r="E8" i="3" l="1"/>
  <c r="E18" i="3" s="1"/>
  <c r="E19" i="3" s="1"/>
  <c r="G19" i="3" s="1"/>
  <c r="I8" i="3"/>
  <c r="I18" i="3" s="1"/>
  <c r="H18" i="3" s="1"/>
  <c r="I19" i="3" l="1"/>
  <c r="D18" i="3"/>
  <c r="D19" i="3" s="1"/>
  <c r="F19" i="3" s="1"/>
  <c r="H19" i="3" s="1"/>
</calcChain>
</file>

<file path=xl/sharedStrings.xml><?xml version="1.0" encoding="utf-8"?>
<sst xmlns="http://schemas.openxmlformats.org/spreadsheetml/2006/main" count="1026" uniqueCount="565">
  <si>
    <t>UN</t>
  </si>
  <si>
    <t>M2</t>
  </si>
  <si>
    <t>M</t>
  </si>
  <si>
    <t>M3</t>
  </si>
  <si>
    <t>H</t>
  </si>
  <si>
    <t>CJ</t>
  </si>
  <si>
    <t>02.01.180</t>
  </si>
  <si>
    <t>Banheiro químico modelo Standard, com manutenção conforme exigências da CETESB</t>
  </si>
  <si>
    <t>UNMES</t>
  </si>
  <si>
    <t>02.02.150</t>
  </si>
  <si>
    <t>Locação de container tipo depósito - área mínima de 13,80 m²</t>
  </si>
  <si>
    <t>02.08.050</t>
  </si>
  <si>
    <t>Placa em lona com impressão digital e estrutura em madeira</t>
  </si>
  <si>
    <t>02.10.020</t>
  </si>
  <si>
    <t>Locação de obra de edificação</t>
  </si>
  <si>
    <t>02.10.050</t>
  </si>
  <si>
    <t>Locação para muros, cercas e alambrados</t>
  </si>
  <si>
    <t>KG</t>
  </si>
  <si>
    <t>L</t>
  </si>
  <si>
    <t>05.07.040</t>
  </si>
  <si>
    <t>Remoção de entulho separado de obra com caçamba metálica - terra, alvenaria, concreto, argamassa, madeira, papel, plástico ou metal</t>
  </si>
  <si>
    <t>05.10.023</t>
  </si>
  <si>
    <t>Transporte de solo de 1ª e 2ª categoria por caminhão para distâncias superiores ao 5° km até o 10° km</t>
  </si>
  <si>
    <t>06.11.040</t>
  </si>
  <si>
    <t>Reaterro manual apiloado sem controle de compactação</t>
  </si>
  <si>
    <t>07.02.020</t>
  </si>
  <si>
    <t>Escavação mecanizada de valas ou cavas com profundidade de até 2 m</t>
  </si>
  <si>
    <t>11.11</t>
  </si>
  <si>
    <t>11.16</t>
  </si>
  <si>
    <t>11.18</t>
  </si>
  <si>
    <t>11.18.040</t>
  </si>
  <si>
    <t>Lastro de pedra britada</t>
  </si>
  <si>
    <t>12.01.021</t>
  </si>
  <si>
    <t>Broca em concreto armado diâmetro de 20 cm - completa</t>
  </si>
  <si>
    <t>13.01.130</t>
  </si>
  <si>
    <t>Laje pré-fabricada mista vigota treliçada/lajota cerâmica - LT 12 (8+4) e capa com concreto de 25 MPa</t>
  </si>
  <si>
    <t>14.04.200</t>
  </si>
  <si>
    <t>16.02.030</t>
  </si>
  <si>
    <t>Telha de barro tipo romana</t>
  </si>
  <si>
    <t>16.02.120</t>
  </si>
  <si>
    <t>Emboçamento de beiral em telhas de barro</t>
  </si>
  <si>
    <t>16.02.230</t>
  </si>
  <si>
    <t>Cumeeira de barro emboçado tipos: plan, romana, italiana, francesa e paulistinha</t>
  </si>
  <si>
    <t>17.02.020</t>
  </si>
  <si>
    <t>Chapisco</t>
  </si>
  <si>
    <t>17.02.120</t>
  </si>
  <si>
    <t>17.02.140</t>
  </si>
  <si>
    <t>Emboço desempenado com espuma de poliéster</t>
  </si>
  <si>
    <t>17.05.070</t>
  </si>
  <si>
    <t>18.06.152</t>
  </si>
  <si>
    <t>Placa cerâmica esmaltada PEI-4 para área interna com saída para o exterior, grupo de absorção BIIb, tráfego médio, assentado com argamassa colante industrializada</t>
  </si>
  <si>
    <t>18.06.153</t>
  </si>
  <si>
    <t>Rodapé em placa cerâmica esmaltada PEI-4 para área interna com saída para o exterior, grupo de absorção BIIb, tráfego médio, assentado com argamassa colante industrializada</t>
  </si>
  <si>
    <t>18.06.410</t>
  </si>
  <si>
    <t>Rejuntamento em placas cerâmicas com argamassa industrializada para rejunte, juntas acima de 3 até 5 mm</t>
  </si>
  <si>
    <t>18.06.510</t>
  </si>
  <si>
    <t>Rejuntamento de rodapé em placas cerâmicas com argamassa industrializada para rejunte, altura até 10 cm, juntas acima de 3 até 5 mm</t>
  </si>
  <si>
    <t>22.01.210</t>
  </si>
  <si>
    <t>Testeira em tábua aparelhada, largura até 20cm</t>
  </si>
  <si>
    <t>24.02.040</t>
  </si>
  <si>
    <t>Porta/portão tipo gradil sob medida</t>
  </si>
  <si>
    <t>24.02.060</t>
  </si>
  <si>
    <t>Porta/portão de abrir em chapa, sob medida</t>
  </si>
  <si>
    <t>25.01.030</t>
  </si>
  <si>
    <t>25.01.090</t>
  </si>
  <si>
    <t>25.02.050</t>
  </si>
  <si>
    <t>28.05.060</t>
  </si>
  <si>
    <t>Cadeado de latão com cilindro - trava dupla - 50mm</t>
  </si>
  <si>
    <t>PINTURA</t>
  </si>
  <si>
    <t>33.10.020</t>
  </si>
  <si>
    <t>Tinta látex em massa, inclusive preparo</t>
  </si>
  <si>
    <t>33.10.030</t>
  </si>
  <si>
    <t>Tinta acrílica antimofo em massa, inclusive preparo</t>
  </si>
  <si>
    <t>33.10.041</t>
  </si>
  <si>
    <t>33.11.050</t>
  </si>
  <si>
    <t>Esmalte à base água em superfície metálica, inclusive preparo</t>
  </si>
  <si>
    <t>34.02.020</t>
  </si>
  <si>
    <t>34.02.100</t>
  </si>
  <si>
    <t>37.13.860</t>
  </si>
  <si>
    <t>Mini-disjuntor termomagnético, bipolar 220/380 V, corrente de 63 A</t>
  </si>
  <si>
    <t>37.17.090</t>
  </si>
  <si>
    <t>Dispositivo diferencial residual de 63 A x 30 mA - 4 polos</t>
  </si>
  <si>
    <t>37.24.031</t>
  </si>
  <si>
    <t>Supressor de surto monofásico, corrente nominal 4 a 11 kA, Imax. de surto 12 até 15 kA</t>
  </si>
  <si>
    <t>38.01.040</t>
  </si>
  <si>
    <t>Eletroduto de PVC rígido roscável de 3/4´ - com acessórios</t>
  </si>
  <si>
    <t>38.13.010</t>
  </si>
  <si>
    <t>Eletroduto corrugado em polietileno de alta densidade, DN= 30 mm, com acessórios</t>
  </si>
  <si>
    <t>38.19.030</t>
  </si>
  <si>
    <t>Eletroduto de PVC corrugado flexível leve, diâmetro externo de 25 mm</t>
  </si>
  <si>
    <t>39.02.030</t>
  </si>
  <si>
    <t>Cabo de cobre de 6 mm², isolamento 750 V - isolação em PVC 70°C</t>
  </si>
  <si>
    <t>39.03.160</t>
  </si>
  <si>
    <t>Cabo de cobre de 1,5 mm², isolamento 0,6/1 kV - isolação em PVC 70°C</t>
  </si>
  <si>
    <t>39.03.170</t>
  </si>
  <si>
    <t>Cabo de cobre de 2,5 mm², isolamento 0,6/1 kV - isolação em PVC 70°C</t>
  </si>
  <si>
    <t>39.04.050</t>
  </si>
  <si>
    <t>Cabo de cobre nu, têmpera mole, classe 2, de 16 mm²</t>
  </si>
  <si>
    <t>39.09.020</t>
  </si>
  <si>
    <t>Conector split-bolt para cabo de 25 mm², latão, simples</t>
  </si>
  <si>
    <t>39.10.080</t>
  </si>
  <si>
    <t>Terminal de pressão/compressão para cabo de 16 mm²</t>
  </si>
  <si>
    <t>39.21.030</t>
  </si>
  <si>
    <t>Cabo de cobre flexível de 4 mm², isolamento 0,6/1kV - isolação HEPR 90°C</t>
  </si>
  <si>
    <t>39.21.060</t>
  </si>
  <si>
    <t>Cabo de cobre flexível de 16 mm², isolamento 0,6/1kV - isolação HEPR 90°C</t>
  </si>
  <si>
    <t>40.04.450</t>
  </si>
  <si>
    <t>Tomada 2P+T de 10 A - 250 V, completa</t>
  </si>
  <si>
    <t>40.04.460</t>
  </si>
  <si>
    <t>Tomada 2P+T de 20 A - 250 V, completa</t>
  </si>
  <si>
    <t>40.04.470</t>
  </si>
  <si>
    <t>Conjunto 2 tomadas 2P+T de 10 A, completo</t>
  </si>
  <si>
    <t>40.04.480</t>
  </si>
  <si>
    <t>Conjunto 1 interruptor simples e 1 tomada 2P+T de 10 A, completo</t>
  </si>
  <si>
    <t>40.04.490</t>
  </si>
  <si>
    <t>Conjunto 2 interruptores simples e 1 tomada 2P+T de 10 A, completo</t>
  </si>
  <si>
    <t>40.07.010</t>
  </si>
  <si>
    <t>Caixa em PVC de 4´ x 2´</t>
  </si>
  <si>
    <t>40.10.016</t>
  </si>
  <si>
    <t>Contator de potência 12 A - 1na+1nf</t>
  </si>
  <si>
    <t>40.11.020</t>
  </si>
  <si>
    <t>Relé bimetálico de sobrecarga para acoplamento direto, faixas de ajuste de 9/12 A</t>
  </si>
  <si>
    <t>40.20.060</t>
  </si>
  <si>
    <t>Botão de comando duplo sem sinalizador</t>
  </si>
  <si>
    <t>40.20.200</t>
  </si>
  <si>
    <t>Chave de boia normalmente fechada ou aberta</t>
  </si>
  <si>
    <t>41.02.551</t>
  </si>
  <si>
    <t>Lâmpada LED tubular T8 com base G13, de 1850 até 2000 Im - 18 a 20 W</t>
  </si>
  <si>
    <t>41.02.580</t>
  </si>
  <si>
    <t>Lâmpada LED 13,5W, com base E-27, 1400 até 1510 lm</t>
  </si>
  <si>
    <t>41.14.070</t>
  </si>
  <si>
    <t>Luminária retangular de sobrepor tipo calha aberta, para 2 lâmpadas fluorescentes tubulares de 32 W</t>
  </si>
  <si>
    <t>41.20.080</t>
  </si>
  <si>
    <t>Plafon plástico e/ou PVC para acabamento de ponto de luz, com soquete E-27 para lâmpada fluorescente compacta</t>
  </si>
  <si>
    <t>42.05.160</t>
  </si>
  <si>
    <t>Conector olhal cabo/haste de 5/8´</t>
  </si>
  <si>
    <t>42.05.200</t>
  </si>
  <si>
    <t>44.02.062</t>
  </si>
  <si>
    <t>44.03.050</t>
  </si>
  <si>
    <t>Dispenser papel higiênico em ABS para rolão 300 / 600 m, com visor</t>
  </si>
  <si>
    <t>44.03.130</t>
  </si>
  <si>
    <t>Saboneteira tipo dispenser, para refil de 800 ml</t>
  </si>
  <si>
    <t>44.03.700</t>
  </si>
  <si>
    <t>46.01.020</t>
  </si>
  <si>
    <t>Tubo de PVC rígido soldável marrom, DN= 25 mm, (3/4´), inclusive conexões</t>
  </si>
  <si>
    <t>46.01.030</t>
  </si>
  <si>
    <t>Tubo de PVC rígido soldável marrom, DN= 32 mm, (1´), inclusive conexões</t>
  </si>
  <si>
    <t>46.01.040</t>
  </si>
  <si>
    <t>Tubo de PVC rígido soldável marrom, DN= 40 mm, (1 1/4´), inclusive conexões</t>
  </si>
  <si>
    <t>46.01.050</t>
  </si>
  <si>
    <t>Tubo de PVC rígido soldável marrom, DN= 50 mm, (1 1/2´), inclusive conexões</t>
  </si>
  <si>
    <t>47.02.020</t>
  </si>
  <si>
    <t>Registro de gaveta em latão fundido cromado com canopla, DN= 3/4´ - linha especial</t>
  </si>
  <si>
    <t>48.05.010</t>
  </si>
  <si>
    <t>Torneira de boia, DN= 3/4´</t>
  </si>
  <si>
    <t>55.01.020</t>
  </si>
  <si>
    <t>Limpeza final da obra</t>
  </si>
  <si>
    <t>Fonte</t>
  </si>
  <si>
    <t>CDHU</t>
  </si>
  <si>
    <t>1.</t>
  </si>
  <si>
    <t>%</t>
  </si>
  <si>
    <t>TELHAMENTO COM TELHA ONDULADA DE FIBROCIMENTO E = 6 MM, COM RECOBRIMENTO LATERAL DE 1 1/4 DE ONDA PARA TELHADO COM INCLINAÇÃO MÁXIMA DE 10°, COM ATÉ 2 ÁGUAS, INCLUSO IÇAMENTO. AF_07/2019</t>
  </si>
  <si>
    <t>ESCAVAÇÃO MANUAL DE VIGA DE BORDA PARA RADIER. AF_09/2021</t>
  </si>
  <si>
    <t>COMPACTAÇÃO MECÂNICA DE SOLO PARA EXECUÇÃO DE RADIER, PISO DE CONCRETO OU LAJE SOBRE SOLO, COM COMPACTADOR DE SOLOS A PERCUSSÃO. AF_09/2021</t>
  </si>
  <si>
    <t>FABRICAÇÃO, MONTAGEM E DESMONTAGEM DE FORMA PARA RADIER, PISO DE CONCRETO OU LAJE SOBRE SOLO, EM MADEIRA SERRADA, 4 UTILIZAÇÕES. AF_09/2021</t>
  </si>
  <si>
    <t>CAMADA SEPARADORA PARA EXECUÇÃO DE RADIER, PISO DE CONCRETO OU LAJE SOBRE SOLO, EM LONA PLÁSTICA. AF_09/2021</t>
  </si>
  <si>
    <t>ARMAÇÃO PARA EXECUÇÃO DE RADIER, PISO DE CONCRETO OU LAJE SOBRE SOLO, COM USO DE TELA Q-196. AF_09/2021</t>
  </si>
  <si>
    <t>CONCRETAGEM DE RADIER, PISO DE CONCRETO OU LAJE SOBRE SOLO, FCK 30 MPA - LANÇAMENTO, ADENSAMENTO E ACABAMENTO. AF_09/2021</t>
  </si>
  <si>
    <t>ARMAÇÃO DE PILAR OU VIGA DE ESTRUTURA CONVENCIONAL DE CONCRETO ARMADO UTILIZANDO AÇO CA-60 DE 5,0 MM - MONTAGEM. AF_06/2022</t>
  </si>
  <si>
    <t>ARMAÇÃO DE PILAR OU VIGA DE ESTRUTURA CONVENCIONAL DE CONCRETO ARMADO UTILIZANDO AÇO CA-50 DE 8,0 MM - MONTAGEM. AF_06/2022</t>
  </si>
  <si>
    <t>ARMAÇÃO DE PILAR OU VIGA DE ESTRUTURA CONVENCIONAL DE CONCRETO ARMADO UTILIZANDO AÇO CA-50 DE 10,0 MM - MONTAGEM. AF_06/2022</t>
  </si>
  <si>
    <t>ELETRODUTO FLEXÍVEL CORRUGADO, PEAD, DN 50 (1 1/2"), PARA REDE ENTERRADA DE DISTRIBUIÇÃO DE ENERGIA ELÉTRICA - FORNECIMENTO E INSTALAÇÃO. AF_12/2021</t>
  </si>
  <si>
    <t>CAIXA ENTERRADA ELÉTRICA RETANGULAR, EM CONCRETO PRÉ-MOLDADO, FUNDO COM BRITA, DIMENSÕES INTERNAS: 0,3X0,3X0,3 M. AF_12/2020</t>
  </si>
  <si>
    <t>TUBO PVC, SERIE NORMAL, ESGOTO PREDIAL, DN 40 MM, FORNECIDO E INSTALADO EM RAMAL DE DESCARGA OU RAMAL DE ESGOTO SANITÁRIO. AF_08/2022</t>
  </si>
  <si>
    <t>TUBO PVC, SERIE NORMAL, ESGOTO PREDIAL, DN 50 MM, FORNECIDO E INSTALADO EM RAMAL DE DESCARGA OU RAMAL DE ESGOTO SANITÁRIO. AF_08/2022</t>
  </si>
  <si>
    <t>TUBO PVC, SERIE NORMAL, ESGOTO PREDIAL, DN 100 MM, FORNECIDO E INSTALADO EM RAMAL DE DESCARGA OU RAMAL DE ESGOTO SANITÁRIO. AF_08/2022</t>
  </si>
  <si>
    <t>CAIXA ENTERRADA HIDRÁULICA RETANGULAR EM ALVENARIA COM TIJOLOS CERÂMICOS MACIÇOS, DIMENSÕES INTERNAS: 0,6X0,6X0,6 M PARA REDE DE ESGOTO. AF_12/2020</t>
  </si>
  <si>
    <t>CAIXA D´ÁGUA EM POLIETILENO, 500 LITROS - FORNECIMENTO E INSTALAÇÃO. AF_06/2021</t>
  </si>
  <si>
    <t>CAIXA SIFONADA, COM GRELHA QUADRADA, PVC, DN 150 X 150 X 50 MM, JUNTA SOLDÁVEL, FORNECIDA E INSTALADA EM RAMAL DE DESCARGA OU EM RAMAL DE ESGOTO SANITÁRIO. AF_08/2022</t>
  </si>
  <si>
    <t>ALVENARIA DE VEDAÇÃO DE BLOCOS CERÂMICOS FURADOS NA HORIZONTAL DE 9X19X29 CM (ESPESSURA 9 CM) E ARGAMASSA DE ASSENTAMENTO COM PREPARO EM BETONEIRA. AF_12/2021</t>
  </si>
  <si>
    <t>AUXILIAR DE ELETRICISTA COM ENCARGOS COMPLEMENTARES</t>
  </si>
  <si>
    <t>AUXILIAR DE ENCANADOR OU BOMBEIRO HIDRÁULICO COM ENCARGOS COMPLEMENTARES</t>
  </si>
  <si>
    <t>ELETRICISTA COM ENCARGOS COMPLEMENTARES</t>
  </si>
  <si>
    <t>ENCANADOR OU BOMBEIRO HIDRÁULICO COM ENCARGOS COMPLEMENTARES</t>
  </si>
  <si>
    <t>Item</t>
  </si>
  <si>
    <t>Descrição</t>
  </si>
  <si>
    <t>Valor em R$</t>
  </si>
  <si>
    <t>1º Mês</t>
  </si>
  <si>
    <t>2º Mês</t>
  </si>
  <si>
    <t>3º Mês</t>
  </si>
  <si>
    <t>Obra:</t>
  </si>
  <si>
    <t>Endereço:</t>
  </si>
  <si>
    <t>Leis Sociais:</t>
  </si>
  <si>
    <t>Data Base:</t>
  </si>
  <si>
    <t>Boletins de Referência</t>
  </si>
  <si>
    <t>Local:</t>
  </si>
  <si>
    <t>COMPOSIÇÕES DE PREÇOS UNITÁRIOS</t>
  </si>
  <si>
    <t>Código</t>
  </si>
  <si>
    <t>Unidade</t>
  </si>
  <si>
    <t>Serviço</t>
  </si>
  <si>
    <t>m²</t>
  </si>
  <si>
    <t>Preço Unitário s/ BDI</t>
  </si>
  <si>
    <t>B.01.000.010111</t>
  </si>
  <si>
    <t>Carpinteiro</t>
  </si>
  <si>
    <t>B.01.000.010112</t>
  </si>
  <si>
    <t>Ajudante de carpinteiro</t>
  </si>
  <si>
    <t>B.01.000.010121</t>
  </si>
  <si>
    <t>Ferreiro/armador</t>
  </si>
  <si>
    <t>B.01.000.010122</t>
  </si>
  <si>
    <t>Ajudante de ferreiro</t>
  </si>
  <si>
    <t>B.01.000.010139</t>
  </si>
  <si>
    <t>Pedreiro</t>
  </si>
  <si>
    <t>B.01.000.010146</t>
  </si>
  <si>
    <t>Servente</t>
  </si>
  <si>
    <t>B.06.000.042302</t>
  </si>
  <si>
    <t>Tela em aço soldada nervurada CA-60, Q-61, diâmetro do fio = 3,4mm, espaçamento da malha = 15x15cm - (0,97 kg/m²)</t>
  </si>
  <si>
    <t>C.04.000.020530</t>
  </si>
  <si>
    <t>D.02.000.021014</t>
  </si>
  <si>
    <t>Sarrafo de cedrinho 2,5 x 5 cm</t>
  </si>
  <si>
    <t>D.03.000.021032</t>
  </si>
  <si>
    <t>Chapa compensada cola PVA resinada de 12mm (2,20 x 1,10)m</t>
  </si>
  <si>
    <t>E.02.000.026760</t>
  </si>
  <si>
    <t>Prego diversas bitolas (referência 18 x 27)</t>
  </si>
  <si>
    <t>E.03.000.026513</t>
  </si>
  <si>
    <t>Chumbador Fischer Bolt diâmetro = 1/2´ e comprimento = 4´</t>
  </si>
  <si>
    <t>F.12.000.028008</t>
  </si>
  <si>
    <t>Desmoldante para formas</t>
  </si>
  <si>
    <t>G.01.000.022500</t>
  </si>
  <si>
    <t>Elemento vazado em cerâmica, tipo quadriculado de 18x18x7cm</t>
  </si>
  <si>
    <t>P.18.000.091704</t>
  </si>
  <si>
    <t>SINAPI-I</t>
  </si>
  <si>
    <t>COTAÇÕES</t>
  </si>
  <si>
    <t>Fornecedor</t>
  </si>
  <si>
    <t>CNPJ</t>
  </si>
  <si>
    <t>Link</t>
  </si>
  <si>
    <t>Data Base</t>
  </si>
  <si>
    <t>BDI 1:</t>
  </si>
  <si>
    <t>BDI 2:</t>
  </si>
  <si>
    <t>&lt;-- BDI para itens obtidos via cotações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</si>
  <si>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</si>
  <si>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</si>
  <si>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</si>
  <si>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</si>
  <si>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</si>
  <si>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</si>
  <si>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</si>
  <si>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</si>
  <si>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</si>
  <si>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</si>
  <si>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CDHU-I</t>
  </si>
  <si>
    <t>CAIXA OCTOGONAL 4" X 4", PVC, INSTALADA EM LAJE - FORNECIMENTO E INSTALAÇÃO. AF_03/2023</t>
  </si>
  <si>
    <t>12.</t>
  </si>
  <si>
    <t>R$</t>
  </si>
  <si>
    <t>Total do Mês</t>
  </si>
  <si>
    <t>Total Acumualdo</t>
  </si>
  <si>
    <t>Haste de aterramento de 5/8" x 2,4 m</t>
  </si>
  <si>
    <t>Concreto usinado fck= 15 MPa, slump 5 ± 1cm</t>
  </si>
  <si>
    <t>Placa de montagem para quadros em geral, em chapa de aço carbono, espessura 2,25mm, acabamento pintura eletrostática; ref. Phaynell, Press Mat, Painel.ind.br ou equivalente</t>
  </si>
  <si>
    <t>Alvenaria de bloco cerâmico de vedação de 9 cm</t>
  </si>
  <si>
    <t>IMPERMEABILIZAÇÃO DE SUPERFÍCIE COM EMULSÃO ASFÁLTICA, 2 DEMÃOS. AF_09/2023</t>
  </si>
  <si>
    <t>&lt;-- BDI para itens dos boletins de custo (CDHU, SINAPI/SP, FDE)</t>
  </si>
  <si>
    <t>ASSENTAMENTO DE GUIA (MEIO-FIO) EM TRECHO CURVO, CONFECCIONADA EM CONCRETO PRÉ-FABRICADO, DIMENSÕES 100X15X13X20 CM (COMPRIMENTO X BASE INFERIOR X BASE SUPERIOR X ALTURA). AF_01/2024</t>
  </si>
  <si>
    <t>ARMAÇÃO DE SAPATA ISOLADA, VIGA BALDRAME E SAPATA CORRIDA UTILIZANDO AÇO CA-50 DE 10 MM - MONTAGEM. AF_01/2024</t>
  </si>
  <si>
    <t>CONCRETAGEM DE BLOCO DE COROAMENTO OU VIGA BALDRAME, FCK 30 MPA, COM USO DE BOMBA - LANÇAMENTO, ADENSAMENTO E ACABAMENTO. AF_01/2024</t>
  </si>
  <si>
    <t>ARMAÇÃO DE SAPATA ISOLADA, VIGA BALDRAME E SAPATA CORRIDA UTILIZANDO AÇO CA-60 DE 5 MM - MONTAGEM. AF_01/2024</t>
  </si>
  <si>
    <t>ESCAVAÇÃO MANUAL PARA VIGA BALDRAME OU SAPATA CORRIDA (INCLUINDO ESCAVAÇÃO PARA COLOCAÇÃO DE FÔRMAS). AF_01/2024</t>
  </si>
  <si>
    <t>VERGA PRÉ-MOLDADA COM ATÉ 1,5 M DE VÃO, ESPESSURA DE *15* CM. AF_03/2024</t>
  </si>
  <si>
    <t>CONTRAVERGA PRÉ-MOLDADA, ESPESSURA DE *15* CM. AF_03/2024</t>
  </si>
  <si>
    <t>CINTA DE AMARRAÇÃO DE ALVENARIA MOLDADA IN LOCO COM UTILIZAÇÃO DE BLOCOS CANALETA, ESPESSURA DE *10* CM. AF_03/2024</t>
  </si>
  <si>
    <t>VIGA DE MADEIRA SERRADA, MAÇARANDUBA OU EQUIVALENTE DA REGIÃO, NÃO APARELHADA, SEÇÃO RETANGULAR 6 X 30 CM. AF_03/2024</t>
  </si>
  <si>
    <t>LIMPEZA MECANIZADA DE CAMADA VEGETAL, VEGETAÇÃO E PEQUENAS ÁRVORES (DIÂMETRO DE TRONCO MENOR QUE 0,20 M), COM TRATOR DE ESTEIRAS. AF_03/2024</t>
  </si>
  <si>
    <t>FDE</t>
  </si>
  <si>
    <t>PORTAO DE 1 FOLHA DE TUBOS E TELA GALVANIZADOS COM PORTA CADEADO</t>
  </si>
  <si>
    <t>PORTAO DE 2 FOLHAS DE TUBO E TELA GALVANIZADOS COM PORTA CADEADO</t>
  </si>
  <si>
    <t>Un.</t>
  </si>
  <si>
    <t>Preço 
Unitário 
sem BDI</t>
  </si>
  <si>
    <t>Preço 
Unitário 
com BDI</t>
  </si>
  <si>
    <t>Preço 
Total 
com BDI</t>
  </si>
  <si>
    <t>BDI</t>
  </si>
  <si>
    <t>REVESTIMENTO CERÂMICO PARA PISO COM PLACAS TIPO ESMALTADA DE DIMENSÕES 35X35 CM APLICADA EM AMBIENTES DE ÁREA MENOR QUE 5 M2. AF_02/2023_PE</t>
  </si>
  <si>
    <t>REVESTIMENTO CERÂMICO PARA PAREDES INTERNAS COM PLACAS TIPO ESMALTADA DE DIMENSÕES 33X45 CM APLICADAS NA ALTURA INTEIRA DAS PAREDES. AF_02/2023_PE</t>
  </si>
  <si>
    <t>LUMINÁRIA ARANDELA TIPO MEIA LUA, DE SOBREPOR, COM 1 LÂMPADA LED DE 6 W, SEM REATOR - FORNECIMENTO E INSTALAÇÃO. AF_09/2024</t>
  </si>
  <si>
    <t>ALVENARIA DE VEDAÇÃO DE BLOCOS CERÂMICOS FURADOS NA HORIZONTAL DE 11,5X19X29 CM (ESPESSURA 11,5 CM) E ARGAMASSA DE ASSENTAMENTO COM PREPARO EM BETONEIRA. AF_12/2021</t>
  </si>
  <si>
    <t>06.80.023.</t>
  </si>
  <si>
    <t>06.80.025.</t>
  </si>
  <si>
    <t>CAIXA DE PASSAGEM ELETRICA DE PAREDE, DE SOBREPOR, EM TERMOPLASTICO / PVC, COM TAMPA APARAFUSADA, DIMENSOES 200 X 200 X *100* MM</t>
  </si>
  <si>
    <t>ESPELHO / PLACA CEGA 4" X 2", PARA INSTALACAO DE TOMADAS E INTERRUPTORES</t>
  </si>
  <si>
    <t>SERVIÇOS PRELIMINARES</t>
  </si>
  <si>
    <t>ARGILA OU BARRO PARA ATERRO/REATERRO (COM TRANSPORTE ATE 10 KM)</t>
  </si>
  <si>
    <t>POSTE DE CONCRETO ARMADO DE SECAO DUPLO T, EXTENSAO DE 8,00 M, RESISTENCIA DE 150 DAN, TIPO D</t>
  </si>
  <si>
    <t>QUADRO DE DISTRIBUICAO, EM PVC, DE EMBUTIR, COM BARRAMENTO TERRA / NEUTRO, PARA 12 DISJUNTORES NEMA OU 16 DISJUNTORES DIN</t>
  </si>
  <si>
    <t>1.1</t>
  </si>
  <si>
    <t>1.2</t>
  </si>
  <si>
    <t>1.3</t>
  </si>
  <si>
    <t>1.4</t>
  </si>
  <si>
    <t>1.5</t>
  </si>
  <si>
    <t>1.6</t>
  </si>
  <si>
    <t>2.1</t>
  </si>
  <si>
    <t>2.2</t>
  </si>
  <si>
    <t>2.3</t>
  </si>
  <si>
    <t>2.4</t>
  </si>
  <si>
    <t>2.5</t>
  </si>
  <si>
    <t>2.6</t>
  </si>
  <si>
    <t>2.7</t>
  </si>
  <si>
    <t>2.8</t>
  </si>
  <si>
    <t>SUPERESTRUTURA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</si>
  <si>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</si>
  <si>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</si>
  <si>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</si>
  <si>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</si>
  <si>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</si>
  <si>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</si>
  <si>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</si>
  <si>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</si>
  <si>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</si>
  <si>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3.11</t>
  </si>
  <si>
    <t>3.12</t>
  </si>
  <si>
    <t>3.13</t>
  </si>
  <si>
    <t>COBERTURA</t>
  </si>
  <si>
    <t>4.1</t>
  </si>
  <si>
    <t>4.2</t>
  </si>
  <si>
    <t>4.3</t>
  </si>
  <si>
    <t>4.4</t>
  </si>
  <si>
    <t>4.5</t>
  </si>
  <si>
    <t>PISOS E REVESTIMENTOS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</si>
  <si>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</si>
  <si>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</si>
  <si>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</si>
  <si>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</si>
  <si>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</si>
  <si>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</si>
  <si>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</si>
  <si>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</si>
  <si>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</si>
  <si>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</si>
  <si>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</si>
  <si>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</si>
  <si>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</si>
  <si>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</si>
  <si>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6.1</t>
  </si>
  <si>
    <t>6.2</t>
  </si>
  <si>
    <t>8.1</t>
  </si>
  <si>
    <t>6.3</t>
  </si>
  <si>
    <t>6.4</t>
  </si>
  <si>
    <t>6.7</t>
  </si>
  <si>
    <t>6.8</t>
  </si>
  <si>
    <t>7.2</t>
  </si>
  <si>
    <t>7.3</t>
  </si>
  <si>
    <t>7.4</t>
  </si>
  <si>
    <t>Entrada de Energia</t>
  </si>
  <si>
    <t>8.2</t>
  </si>
  <si>
    <t>8.3</t>
  </si>
  <si>
    <t>8.4</t>
  </si>
  <si>
    <t>8.5</t>
  </si>
  <si>
    <t>Quadro de Energia</t>
  </si>
  <si>
    <t>8.6</t>
  </si>
  <si>
    <t>8.7</t>
  </si>
  <si>
    <t>8.8</t>
  </si>
  <si>
    <t>8.9</t>
  </si>
  <si>
    <t>8.10</t>
  </si>
  <si>
    <t>8.11</t>
  </si>
  <si>
    <t>8.12</t>
  </si>
  <si>
    <t>8.13</t>
  </si>
  <si>
    <t>Quadro da Bomba - Partida Direta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</si>
  <si>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</si>
  <si>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</si>
  <si>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</si>
  <si>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</si>
  <si>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</si>
  <si>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</si>
  <si>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</si>
  <si>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</si>
  <si>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</si>
  <si>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COT-01</t>
  </si>
  <si>
    <t>8.23</t>
  </si>
  <si>
    <t>8.24</t>
  </si>
  <si>
    <t>8.25</t>
  </si>
  <si>
    <t>8.26</t>
  </si>
  <si>
    <t>8.27</t>
  </si>
  <si>
    <t>8.28</t>
  </si>
  <si>
    <t>Preço Média</t>
  </si>
  <si>
    <t>COT-01.01</t>
  </si>
  <si>
    <t>COT-01.02</t>
  </si>
  <si>
    <t>COT-01.03</t>
  </si>
  <si>
    <t>COTAÇÃO</t>
  </si>
  <si>
    <t>8.29</t>
  </si>
  <si>
    <t>8.30</t>
  </si>
  <si>
    <t>8.31</t>
  </si>
  <si>
    <t>8.32</t>
  </si>
  <si>
    <t>8.33</t>
  </si>
  <si>
    <t>8.34</t>
  </si>
  <si>
    <t>8.35</t>
  </si>
  <si>
    <t>8.36</t>
  </si>
  <si>
    <t>8.37</t>
  </si>
  <si>
    <t>8.39</t>
  </si>
  <si>
    <t>8.40</t>
  </si>
  <si>
    <t>8.41</t>
  </si>
  <si>
    <t>8.42</t>
  </si>
  <si>
    <t>8.43</t>
  </si>
  <si>
    <t>8.44</t>
  </si>
  <si>
    <t>8.45</t>
  </si>
  <si>
    <t>8.46</t>
  </si>
  <si>
    <t>8.47</t>
  </si>
  <si>
    <t>8.49</t>
  </si>
  <si>
    <t>INSTALAÇÕES ELÉTRICAS</t>
  </si>
  <si>
    <t>ÁGUA FRIA E ESGOTO</t>
  </si>
  <si>
    <t>9.1</t>
  </si>
  <si>
    <t>9.2</t>
  </si>
  <si>
    <t>9.3</t>
  </si>
  <si>
    <t>9.10</t>
  </si>
  <si>
    <t>9.11</t>
  </si>
  <si>
    <t>9.12</t>
  </si>
  <si>
    <t>9.13</t>
  </si>
  <si>
    <t>10.1</t>
  </si>
  <si>
    <t>10.2</t>
  </si>
  <si>
    <t>10.3</t>
  </si>
  <si>
    <t>10.5</t>
  </si>
  <si>
    <t>10.6</t>
  </si>
  <si>
    <t>10.7</t>
  </si>
  <si>
    <t>11.1</t>
  </si>
  <si>
    <t>11.2</t>
  </si>
  <si>
    <t>11.3</t>
  </si>
  <si>
    <t>11.4</t>
  </si>
  <si>
    <t>11.5</t>
  </si>
  <si>
    <t>11.6</t>
  </si>
  <si>
    <t>11.7</t>
  </si>
  <si>
    <t>11.19</t>
  </si>
  <si>
    <t>SERVIÇOS COMPLEMENTARES</t>
  </si>
  <si>
    <t>12.1</t>
  </si>
  <si>
    <t>12.2</t>
  </si>
  <si>
    <t>5.15</t>
  </si>
  <si>
    <t>Construção de Horta Municipal - Reservatório 10.000L</t>
  </si>
  <si>
    <t>ESQUADRIAS</t>
  </si>
  <si>
    <t>9.14</t>
  </si>
  <si>
    <t>SINAPI</t>
  </si>
  <si>
    <t>INFRAESTRUTURA</t>
  </si>
  <si>
    <t>BANCADA / LOUÇAS E METAIS</t>
  </si>
  <si>
    <t>11.8</t>
  </si>
  <si>
    <t>11.9</t>
  </si>
  <si>
    <t>11.10</t>
  </si>
  <si>
    <t>Iluminação Interna, Externa e Tomadas</t>
  </si>
  <si>
    <t>8.50</t>
  </si>
  <si>
    <t>8.51</t>
  </si>
  <si>
    <t>8.52</t>
  </si>
  <si>
    <t>8.53</t>
  </si>
  <si>
    <t>8.54</t>
  </si>
  <si>
    <t>8.55</t>
  </si>
  <si>
    <t>8.56</t>
  </si>
  <si>
    <t>8.57</t>
  </si>
  <si>
    <t>8.58</t>
  </si>
  <si>
    <t>8.59</t>
  </si>
  <si>
    <t>8.60</t>
  </si>
  <si>
    <t>5.16</t>
  </si>
  <si>
    <t>7.1</t>
  </si>
  <si>
    <t>9.8</t>
  </si>
  <si>
    <t>9.15</t>
  </si>
  <si>
    <t>11.12</t>
  </si>
  <si>
    <t>11.13</t>
  </si>
  <si>
    <t>11.14</t>
  </si>
  <si>
    <t>11.15</t>
  </si>
  <si>
    <t>11.17</t>
  </si>
  <si>
    <t>BASE RESERVATÓRIO / ABRIGO DA BOMBA</t>
  </si>
  <si>
    <t>Caixilho basculante em aluminio anodizado com vidro - linha comercial</t>
  </si>
  <si>
    <t>Caixilho veneziana em alumínio anodizado com vidro - linha comercial</t>
  </si>
  <si>
    <t>Porta de abrir veneziana em alumínio - linha comercial</t>
  </si>
  <si>
    <t>ALAMBRADO EM MOURÕES DE CONCRETO, COM TELA DE ARAME GALVANIZADO (INCLUSIVE MURETA EM CONCRETO). AF_12/2025</t>
  </si>
  <si>
    <t>CONCRETAGEM DE PILARES, FCK = 25 MPA, COM USO DE BALDES - LANÇAMENTO, ADENSAMENTO E ACABAMENTO. AF_02/2022</t>
  </si>
  <si>
    <t>TRAMA DE MADEIRA COMPOSTA POR RIPAS, CAIBROS E TERÇAS PARA TELHADOS DE ATÉ 2 ÁGUAS PARA TELHA CERÂMICA OU DE CONCRETO, INCLUSO TRANSPORTE VERTICAL. AF_10/2025</t>
  </si>
  <si>
    <t>TRAMA DE MADEIRA COMPOSTA POR TERÇAS PARA TELHADOS DE ATÉ 2 ÁGUAS PARA TELHA ONDULADA DE FIBROCIMENTO, METÁLICA, PLÁSTICA OU TERMOACÚSTICA, INCLUSO TRANSPORTE VERTICAL. AF_10/2025</t>
  </si>
  <si>
    <t>FABRICAÇÃO, MONTAGEM E DESMONTAGEM DE FÔRMA PARA VIGA BALDRAME, EM MADEIRA SERRADA, E=25 MM, 4 UTILIZAÇÕES. AF_01/2024</t>
  </si>
  <si>
    <t>GRADIL EM AÇO FIXADO EM VÃOS DE JANELAS, FORMADO POR BARRAS CHATAS DE 25X4,8 MM. AF_10/2025</t>
  </si>
  <si>
    <t>DISJUNTOR BIPOLAR TIPO DIN, CORRENTE NOMINAL DE 16A - FORNECIMENTO E INSTALAÇÃO. AF_07/2025</t>
  </si>
  <si>
    <t>DISJUNTOR BIPOLAR TIPO DIN, CORRENTE NOMINAL DE 20A - FORNECIMENTO E INSTALAÇÃO. AF_07/2025</t>
  </si>
  <si>
    <t>DISJUNTOR MONOPOLAR TIPO DIN, CORRENTE NOMINAL DE 10A - FORNECIMENTO E INSTALAÇÃO. AF_07/2025</t>
  </si>
  <si>
    <t>DISJUNTOR MONOPOLAR TIPO DIN, CORRENTE NOMINAL DE 16A - FORNECIMENTO E INSTALAÇÃO. AF_07/2025</t>
  </si>
  <si>
    <t>ENTRADA DE ENERGIA ELÉTRICA, AÉREA, BIFÁSICA, COM CAIXA DE SOBREPOR, CABO DE 16 MM2 E DISJUNTOR DIN 50A (NÃO INCLUSO O POSTE DE CONCRETO). AF_12/2025</t>
  </si>
  <si>
    <t>LASTRO COM MATERIAL GRANULAR (PEDRA BRITADA N.2), APLICADO EM PISOS OU LAJES SOBRE SOLO, ESPESSURA DE *10 CM*. AF_01/2024</t>
  </si>
  <si>
    <t>ASSENTO SANITÁRIO CONVENCIONAL - FORNECIMENTO E INSTALAÇÃO. AF_02/2026</t>
  </si>
  <si>
    <t>BACIA SANITÁRIA COM CAIXA ACOPLADA LOUÇA BRANCA - PADRÃO MÉDIO, INCLUSO ENGATE FLEXÍVEL EM METAL CROMADO, 1/2" X 40 CM - FORNECIMENTO E INSTALAÇÃO. AF_02/2026</t>
  </si>
  <si>
    <t>LAVATÓRIO LOUÇA BRANCA COM COLUNA, 45 X 55 CM OU EQUIVALENTE, PADRÃO MÉDIO, INCLUSO SIFÃO TIPO GARRAFA, VÁLVULA E ENGATE FLEXÍVEL DE 40 CM EM METAL CROMADO, COM TORNEIRA CROMADA DE MESA, PADRÃO MÉDIO - FORNECIMENTO E INSTALAÇÃO. AF_02/2026</t>
  </si>
  <si>
    <t>TANQUE DE MÁRMORE SINTÉTICO SUSPENSO, 22L OU EQUIVALENTE, INCLUSO SIFÃO FLEXÍVEL EM PVC, VÁLVULA PLÁSTICA E TORNEIRA DE PLÁSTICO - FORNECIMENTO E INSTALAÇÃO. AF_02/2026</t>
  </si>
  <si>
    <t>SOLEIRA EM GRANITO, LARGURA 15 CM, ESPESSURA 2,0 CM. AF_02/2026</t>
  </si>
  <si>
    <t>REGISTRO DE ESFERA, PVC, SOLDÁVEL, COM VOLANTE, DN 25 MM - FORNECIMENTO E INSTALAÇÃO. AF_08/2021</t>
  </si>
  <si>
    <t>REGISTRO DE ESFERA, PVC, SOLDÁVEL, COM VOLANTE, DN 32 MM - FORNECIMENTO E INSTALAÇÃO. AF_08/2021</t>
  </si>
  <si>
    <t>REGISTRO DE ESFERA, PVC, SOLDÁVEL, COM VOLANTE, DN 40 MM - FORNECIMENTO E INSTALAÇÃO. AF_08/2021</t>
  </si>
  <si>
    <t>REGISTRO DE ESFERA, PVC, SOLDÁVEL, COM VOLANTE, DN 50 MM - FORNECIMENTO E INSTALAÇÃO. AF_08/2021</t>
  </si>
  <si>
    <t>1.7</t>
  </si>
  <si>
    <t>1.8</t>
  </si>
  <si>
    <t>Pilares do Portão / Área de vendas / Muro</t>
  </si>
  <si>
    <t>MONTAGEM E DESMONTAGEM DE FÔRMA DE PILARES RETANGULARES E ESTRUTURAS SIMILARES, PÉ-DIREITO SIMPLES, EM CHAPA DE MADEIRA COMPENSADA PLASTIFICADA. AF_09/2020</t>
  </si>
  <si>
    <t>4.6</t>
  </si>
  <si>
    <t>4.7</t>
  </si>
  <si>
    <t>4.8</t>
  </si>
  <si>
    <t>Fechamento / Portão / Área  de Vendas</t>
  </si>
  <si>
    <t>Pilares do Portão / Área de vendas - Muro</t>
  </si>
  <si>
    <t xml:space="preserve"> Área de vendas </t>
  </si>
  <si>
    <t>2.9</t>
  </si>
  <si>
    <t>2.10</t>
  </si>
  <si>
    <t>2.11</t>
  </si>
  <si>
    <t>2.12</t>
  </si>
  <si>
    <t>2.13</t>
  </si>
  <si>
    <t>2.14</t>
  </si>
  <si>
    <t>2.15</t>
  </si>
  <si>
    <t>3.10</t>
  </si>
  <si>
    <t>Calçada</t>
  </si>
  <si>
    <t>5.17</t>
  </si>
  <si>
    <t>5.18</t>
  </si>
  <si>
    <t>6.5</t>
  </si>
  <si>
    <t>6.6</t>
  </si>
  <si>
    <t>9.4</t>
  </si>
  <si>
    <t>9.5</t>
  </si>
  <si>
    <t>9.6</t>
  </si>
  <si>
    <t>9.7</t>
  </si>
  <si>
    <t>9.9</t>
  </si>
  <si>
    <t>9.16</t>
  </si>
  <si>
    <t>12.3</t>
  </si>
  <si>
    <t>PORTA DE FERRO, DE ABRIR, TIPO GRADE, COM GUARNIÇÕES. AF_10/2025</t>
  </si>
  <si>
    <t>1.9</t>
  </si>
  <si>
    <t>1.10</t>
  </si>
  <si>
    <t>1.11</t>
  </si>
  <si>
    <t>1.12</t>
  </si>
  <si>
    <t>1.13</t>
  </si>
  <si>
    <t>CP-01</t>
  </si>
  <si>
    <t>COMP.</t>
  </si>
  <si>
    <t>Bancada em concreto armado com revestimento cerâmico</t>
  </si>
  <si>
    <t>5.19</t>
  </si>
  <si>
    <t>10.4</t>
  </si>
  <si>
    <t>10.8</t>
  </si>
  <si>
    <t>10.9</t>
  </si>
  <si>
    <t>12.4</t>
  </si>
  <si>
    <t>Eletrodutos, Condutores, Rede Enterrada</t>
  </si>
  <si>
    <t>8.61</t>
  </si>
  <si>
    <t>Bomba Monoestágio Schneider BC-92S 1A 1,5CV Monofásico 110/220V sem Intermediário</t>
  </si>
  <si>
    <t>https://www.meritocomercial.com.br/bomba-monoestagio-schneider-bc-92s-1a-15-cv-monofasica-110v220v-sem-intermediario-4001001005296-p1031181?tsid=75&amp;gad_source=1&amp;gad_campaignid=16009193895&amp;gclid=EAIaIQobChMI8eGjmLi5lgMVeFBIAB2mryONEAQYASABEgKqDfD_BwE</t>
  </si>
  <si>
    <t xml:space="preserve">
Bomba Schneider BC-92S 1C 1,5CV 110/220V Monofásica</t>
  </si>
  <si>
    <t>https://www.bombashopping.com.br/bomba-monoestagio/bomba-schneider-monoestagio-bc-92s-1c-15cv-p7104?utm_source=google&amp;utm_medium=cpc&amp;utm_campaign=lojavirtual&amp;utm_source=google&amp;utm_medium=cpc&amp;utm_campaign=V4_SHOPPING_PADRAO_PRESSURIZADORES&amp;utm_content=198065428947&amp;utm_term=&amp;device=c&amp;placement=&amp;gad_source=1&amp;gad_campaignid=23717323331&amp;gclid=EAIaIQobChMI8eGjmLi5lgMVeFBIAB2mryONEAQYAyABEgIeOvD_BwE</t>
  </si>
  <si>
    <t>Bomba Schneider BC-92S 1A 1,5CV 127/220V Monofásica</t>
  </si>
  <si>
    <t>https://www.bombashopping.com.br/bomba-monoestagio/bomba-schneider-bc-92s-1a-1-5cv-trifasica-p7091?utm_source=google&amp;utm_medium=cpc&amp;utm_campaign=lojavirtual&amp;utm_source=google&amp;utm_medium=cpc&amp;utm_campaign=V4_SHOPPING_PADRAO_PRESSURIZADORES&amp;utm_content=198065428947&amp;utm_term=&amp;device=c&amp;placement=&amp;gad_source=1&amp;gad_campaignid=23717323331&amp;gclid=EAIaIQobChMI1ITa1r-5lgMVsEFIAB2QCTzpEAQYDCABEgI8oPD_BwE</t>
  </si>
  <si>
    <t>Bomba Para Irrigação, 220 Vca Bifásica, 60 Hz, 1,5 CV, Aprox 6~6,5 m³/h em 20~24 MCA</t>
  </si>
  <si>
    <t>Rua Comandante Aristeu Cerqueira Leite, s/n.°, Jd. João Ballan II, Jahu/SP</t>
  </si>
  <si>
    <t>6.9</t>
  </si>
  <si>
    <t>8.38</t>
  </si>
  <si>
    <t>8.48</t>
  </si>
  <si>
    <t>Jahu/SP, 25 de agosto de 2026</t>
  </si>
  <si>
    <t xml:space="preserve">Qtd </t>
  </si>
  <si>
    <t>CONCRETAGEM DE PILARES, FCK = 25 MPA, COM USO DE BALDES - LANÇAMENTO, ADENSAMENTO E ACABAMENTO. AF_02/2022  (Colunas e Pilar da área)</t>
  </si>
  <si>
    <t>Chapisco  (Paredes externas - Pilar da área - Muro e Área de vendas)</t>
  </si>
  <si>
    <t>Emboço desempenado com espuma de poliéster  (Paredes externas - Pilar da área - Muro  e Área de vendas)</t>
  </si>
  <si>
    <t>Chapisco  (Paredes Internas)</t>
  </si>
  <si>
    <t>Emboço comum  (Paredes WC)</t>
  </si>
  <si>
    <t>Emboço desempenado com espuma de poliéster  (Paredes Internas)</t>
  </si>
  <si>
    <t>Chapisco  (Lajes)</t>
  </si>
  <si>
    <t>Emboço desempenado com espuma de poliéster  (Laje)</t>
  </si>
  <si>
    <t>ARGAMASSA TRAÇO 1:3 (EM VOLUME DE CIMENTO E AREIA MÉDIA ÚMIDA) PARA CONTRAPISO, PREPARO MECÂNICO COM BETONEIRA 400 L. AF_08/2019  (Contrapiso)</t>
  </si>
  <si>
    <t>Piso com requadro em concreto simples com controle de fck= 20 MPa (Piso cimentado desempenado interno e=6cm)</t>
  </si>
  <si>
    <t>EXECUÇÃO DE PASSEIO (CALÇADA) OU PISO DE CONCRETO COM CONCRETO MOLDADO IN LOCO, USINADO C20, ACABAMENTO CONVENCIONAL, NÃO ARMADO. AF_08/2022  (Calçada)</t>
  </si>
  <si>
    <t>EXECUÇÃO DE PASSEIO (CALÇADA) OU PISO DE CONCRETO COM CONCRETO MOLDADO IN LOCO, USINADO, ACABAMENTO CONVENCIONAL, ESPESSURA 8 CM, ARMADO. AF_08/2022  (Rebaixo e entrada de veículos)</t>
  </si>
  <si>
    <t>Esmalte à base água em superfície metálica, inclusive preparo (Portões, porta e grade de proteção)</t>
  </si>
  <si>
    <t>Esmalte à base de água em massa, inclusive preparo (Barrado h=1,00)</t>
  </si>
  <si>
    <t>PINTURA VERNIZ (INCOLOR) ALQUÍDICO EM MADEIRA, USO INTERNO E EXTERNO, 2 DEMÃOS. AF_01/2021  (Beiral de telhado aparente e Testeiras)</t>
  </si>
  <si>
    <t>Tampo/bancada em granito, com frontão, espessura de 2 cm, acabamento polido   (Copa)</t>
  </si>
  <si>
    <t>Torneira de parede em ABS, DN 1/2´ ou 3/4´, 15cm  (Torneira de limpeza no abrigo da bomba)</t>
  </si>
  <si>
    <t>Plantio de grama batatais em placas (praças e áreas abertas) (Talude lateral)</t>
  </si>
  <si>
    <t>Plantio de grama esmeralda em placas (jardins e canteiros) (Calçada Frontal)</t>
  </si>
  <si>
    <t xml:space="preserve">TOTAL COM BDI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</si>
</sst>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-416]General"/>
    <numFmt numFmtId="165" formatCode="[$-F800]dddd\,\ mmmm\ dd\,\ yyyy"/>
    <numFmt numFmtId="166" formatCode="&quot;R$&quot;\ #,##0.00"/>
    <numFmt numFmtId="167" formatCode="#,##0.00&quot; &quot;;#,##0.00&quot; &quot;;&quot;-&quot;#&quot; &quot;;@&quot; &quot;"/>
    <numFmt numFmtId="168" formatCode="[$R$-416]&quot; &quot;#,##0.00;[Red]&quot;-&quot;[$R$-416]&quot; &quot;#,##0.00"/>
    <numFmt numFmtId="169" formatCode="dddd&quot;, &quot;mmmm&quot; &quot;dd&quot;, &quot;yyyy"/>
    <numFmt numFmtId="170" formatCode="d/m/yyyy"/>
    <numFmt numFmtId="171" formatCode="0.000"/>
    <numFmt numFmtId="172" formatCode="&quot; R$ &quot;* #,##0.00\ ;&quot;-R$ &quot;* #,##0.00\ ;&quot; R$ &quot;* \-#\ ;@\ "/>
    <numFmt numFmtId="173" formatCode="* #,##0.00\ ;\-* #,##0.00\ ;* \-#\ ;@\ "/>
    <numFmt numFmtId="174" formatCode="_-* #,##0.00_-;\-* #,##0.00_-;_-* \-??_-;_-@_-"/>
    <numFmt numFmtId="175" formatCode="_-&quot;R$ &quot;* #,##0.00_-;&quot;-R$ &quot;* #,##0.00_-;_-&quot;R$ &quot;* \-??_-;_-@_-"/>
    <numFmt numFmtId="176" formatCode="#,##0.00\ ;#,##0.00\ ;\-#\ ;@\ "/>
    <numFmt numFmtId="179" formatCode="_-&quot;R$&quot;\ * #,##0.00_-;\-&quot;R$&quot;\ * #,##0.00_-;_-&quot;R$&quot;\ * &quot;-&quot;??_-;_-@_-"/>
    <numFmt numFmtId="180" formatCode="_-* #,##0.00_-;\-* #,##0.00_-;_-* &quot;-&quot;??_-;_-@_-"/>
    <numFmt numFmtId="181" formatCode="&quot; R$ &quot;#,##0.00&quot; &quot;;&quot;-R$ &quot;#,##0.00&quot; &quot;;&quot; R$ &quot;&quot;-&quot;00&quot; &quot;;&quot; &quot;@&quot; &quot;"/>
  </numFmts>
  <fonts count="43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sz val="8"/>
      <color theme="1"/>
      <name val="Segoe UI"/>
      <family val="2"/>
    </font>
    <font>
      <b/>
      <sz val="8"/>
      <color theme="1"/>
      <name val="Segoe UI"/>
      <family val="2"/>
    </font>
    <font>
      <sz val="11"/>
      <color indexed="8"/>
      <name val="Calibri"/>
      <family val="2"/>
      <scheme val="minor"/>
    </font>
    <font>
      <i/>
      <sz val="8"/>
      <color theme="1"/>
      <name val="Segoe UI"/>
      <family val="2"/>
    </font>
    <font>
      <sz val="10"/>
      <name val="Segoe UI"/>
      <family val="2"/>
    </font>
    <font>
      <b/>
      <sz val="10"/>
      <color theme="0"/>
      <name val="Segoe UI"/>
      <family val="2"/>
    </font>
    <font>
      <sz val="10"/>
      <color theme="0"/>
      <name val="Segoe UI"/>
      <family val="2"/>
    </font>
    <font>
      <b/>
      <sz val="8"/>
      <color theme="0"/>
      <name val="Segoe UI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b/>
      <sz val="11"/>
      <color theme="0"/>
      <name val="Segoe UI"/>
      <family val="2"/>
    </font>
    <font>
      <b/>
      <sz val="9"/>
      <color theme="0"/>
      <name val="Arial"/>
      <family val="2"/>
    </font>
    <font>
      <sz val="10"/>
      <color rgb="FF000000"/>
      <name val="Arial1"/>
    </font>
    <font>
      <sz val="10"/>
      <color rgb="FF000000"/>
      <name val="Segoe UI"/>
      <family val="2"/>
    </font>
    <font>
      <sz val="9"/>
      <name val="Arial"/>
      <family val="2"/>
    </font>
    <font>
      <b/>
      <sz val="10"/>
      <color rgb="FFFFFFFF"/>
      <name val="Arial1"/>
    </font>
    <font>
      <b/>
      <sz val="10"/>
      <color rgb="FF000000"/>
      <name val="Arial1"/>
    </font>
    <font>
      <b/>
      <sz val="8"/>
      <color rgb="FF000000"/>
      <name val="Segoe UI"/>
      <family val="2"/>
    </font>
    <font>
      <sz val="8"/>
      <color rgb="FF000000"/>
      <name val="Segoe UI"/>
      <family val="2"/>
    </font>
    <font>
      <b/>
      <sz val="8"/>
      <color rgb="FFFFFFFF"/>
      <name val="Segoe UI"/>
      <family val="2"/>
    </font>
    <font>
      <sz val="11"/>
      <color rgb="FF000000"/>
      <name val="Calibri"/>
      <family val="2"/>
      <charset val="1"/>
    </font>
    <font>
      <sz val="8"/>
      <color rgb="FF000000"/>
      <name val="Segoe UI"/>
      <family val="2"/>
      <charset val="1"/>
    </font>
    <font>
      <sz val="11"/>
      <color indexed="8"/>
      <name val="Segoe UI"/>
      <family val="2"/>
    </font>
    <font>
      <b/>
      <sz val="11"/>
      <color indexed="8"/>
      <name val="Segoe UI"/>
      <family val="2"/>
    </font>
    <font>
      <sz val="11"/>
      <name val="Segoe UI"/>
      <family val="2"/>
    </font>
    <font>
      <sz val="10"/>
      <color indexed="8"/>
      <name val="Segoe UI"/>
      <family val="2"/>
    </font>
    <font>
      <b/>
      <i/>
      <sz val="11"/>
      <color rgb="FF000000"/>
      <name val="Calibri"/>
      <family val="2"/>
    </font>
    <font>
      <b/>
      <i/>
      <sz val="10"/>
      <color rgb="FF000000"/>
      <name val="Segoe UI"/>
      <family val="2"/>
    </font>
    <font>
      <b/>
      <sz val="11"/>
      <color rgb="FFFFFFFF"/>
      <name val="Arial1"/>
    </font>
    <font>
      <b/>
      <sz val="11"/>
      <color theme="0"/>
      <name val="Arial"/>
      <family val="2"/>
    </font>
    <font>
      <sz val="9"/>
      <name val="Segoe UI"/>
      <family val="2"/>
    </font>
    <font>
      <b/>
      <i/>
      <sz val="10"/>
      <color theme="0"/>
      <name val="Segoe UI"/>
      <family val="2"/>
    </font>
    <font>
      <sz val="8"/>
      <name val="Segoe UI"/>
      <family val="2"/>
    </font>
    <font>
      <sz val="11"/>
      <color rgb="FF000000"/>
      <name val="Calibri1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rgb="FF00B0F0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E6E6E6"/>
      </patternFill>
    </fill>
    <fill>
      <patternFill patternType="solid">
        <fgColor rgb="FFE6E6E6"/>
        <bgColor rgb="FFE6E6E6"/>
      </patternFill>
    </fill>
    <fill>
      <patternFill patternType="solid">
        <fgColor rgb="FF5B9BD5"/>
        <bgColor rgb="FF5B9BD5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1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3" fillId="0" borderId="0"/>
    <xf numFmtId="164" fontId="3" fillId="0" borderId="0"/>
    <xf numFmtId="43" fontId="2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67" fontId="3" fillId="0" borderId="0" applyFont="0" applyBorder="0" applyProtection="0"/>
    <xf numFmtId="167" fontId="3" fillId="0" borderId="0" applyFont="0" applyBorder="0" applyProtection="0"/>
    <xf numFmtId="0" fontId="29" fillId="0" borderId="0"/>
    <xf numFmtId="173" fontId="29" fillId="0" borderId="0" applyBorder="0" applyProtection="0"/>
    <xf numFmtId="172" fontId="29" fillId="0" borderId="0" applyBorder="0" applyProtection="0"/>
    <xf numFmtId="9" fontId="29" fillId="0" borderId="0" applyBorder="0" applyProtection="0"/>
    <xf numFmtId="0" fontId="29" fillId="0" borderId="0"/>
    <xf numFmtId="174" fontId="29" fillId="0" borderId="0" applyBorder="0" applyProtection="0"/>
    <xf numFmtId="175" fontId="29" fillId="0" borderId="0" applyBorder="0" applyProtection="0"/>
    <xf numFmtId="164" fontId="29" fillId="0" borderId="0"/>
    <xf numFmtId="0" fontId="29" fillId="0" borderId="0"/>
    <xf numFmtId="0" fontId="29" fillId="0" borderId="0"/>
    <xf numFmtId="174" fontId="29" fillId="0" borderId="0" applyBorder="0" applyProtection="0"/>
    <xf numFmtId="176" fontId="29" fillId="0" borderId="0" applyBorder="0" applyProtection="0"/>
    <xf numFmtId="176" fontId="29" fillId="0" borderId="0" applyBorder="0" applyProtection="0"/>
    <xf numFmtId="164" fontId="29" fillId="0" borderId="0"/>
    <xf numFmtId="176" fontId="29" fillId="0" borderId="0" applyBorder="0" applyProtection="0"/>
    <xf numFmtId="176" fontId="29" fillId="0" borderId="0" applyBorder="0" applyProtection="0"/>
    <xf numFmtId="179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42" fillId="0" borderId="0"/>
  </cellStyleXfs>
  <cellXfs count="200">
    <xf numFmtId="0" fontId="0" fillId="0" borderId="0" xfId="0"/>
    <xf numFmtId="164" fontId="6" fillId="0" borderId="0" xfId="4" applyFont="1" applyAlignment="1">
      <alignment horizontal="center"/>
    </xf>
    <xf numFmtId="164" fontId="6" fillId="0" borderId="0" xfId="4" applyFont="1"/>
    <xf numFmtId="43" fontId="6" fillId="0" borderId="0" xfId="5" applyFont="1" applyFill="1" applyBorder="1" applyAlignment="1" applyProtection="1">
      <alignment horizontal="center"/>
    </xf>
    <xf numFmtId="164" fontId="5" fillId="0" borderId="0" xfId="4" applyFont="1" applyAlignment="1">
      <alignment horizontal="center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44" fontId="7" fillId="0" borderId="0" xfId="1" applyFont="1" applyAlignment="1">
      <alignment horizontal="center" vertic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vertical="center" wrapText="1"/>
    </xf>
    <xf numFmtId="44" fontId="9" fillId="0" borderId="0" xfId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165" fontId="7" fillId="0" borderId="0" xfId="0" applyNumberFormat="1" applyFont="1" applyAlignment="1">
      <alignment horizontal="left"/>
    </xf>
    <xf numFmtId="10" fontId="7" fillId="0" borderId="0" xfId="2" applyNumberFormat="1" applyFont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44" fontId="0" fillId="0" borderId="0" xfId="0" applyNumberFormat="1"/>
    <xf numFmtId="164" fontId="16" fillId="3" borderId="1" xfId="4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44" fontId="17" fillId="3" borderId="1" xfId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4" fontId="14" fillId="3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0" fontId="1" fillId="0" borderId="0" xfId="2" applyNumberFormat="1" applyFont="1" applyAlignment="1">
      <alignment horizontal="center" vertical="center"/>
    </xf>
    <xf numFmtId="0" fontId="1" fillId="0" borderId="0" xfId="0" applyFont="1"/>
    <xf numFmtId="0" fontId="20" fillId="3" borderId="1" xfId="0" applyFont="1" applyFill="1" applyBorder="1" applyAlignment="1">
      <alignment horizontal="center" vertical="center"/>
    </xf>
    <xf numFmtId="10" fontId="14" fillId="3" borderId="1" xfId="2" applyNumberFormat="1" applyFont="1" applyFill="1" applyBorder="1" applyAlignment="1">
      <alignment horizontal="center" vertical="center" wrapText="1"/>
    </xf>
    <xf numFmtId="10" fontId="17" fillId="3" borderId="1" xfId="2" applyNumberFormat="1" applyFont="1" applyFill="1" applyBorder="1" applyAlignment="1">
      <alignment horizontal="center" vertical="center" wrapText="1"/>
    </xf>
    <xf numFmtId="0" fontId="22" fillId="5" borderId="5" xfId="9" applyNumberFormat="1" applyFont="1" applyFill="1" applyBorder="1" applyAlignment="1">
      <alignment horizontal="center" vertical="center" wrapText="1"/>
    </xf>
    <xf numFmtId="0" fontId="22" fillId="0" borderId="5" xfId="9" applyNumberFormat="1" applyFont="1" applyBorder="1" applyAlignment="1">
      <alignment horizontal="center" vertical="center" wrapText="1"/>
    </xf>
    <xf numFmtId="0" fontId="22" fillId="0" borderId="6" xfId="9" applyNumberFormat="1" applyFont="1" applyBorder="1" applyAlignment="1">
      <alignment horizontal="center" vertical="center" wrapText="1"/>
    </xf>
    <xf numFmtId="168" fontId="24" fillId="6" borderId="5" xfId="0" applyNumberFormat="1" applyFont="1" applyFill="1" applyBorder="1" applyAlignment="1">
      <alignment vertical="center"/>
    </xf>
    <xf numFmtId="0" fontId="23" fillId="7" borderId="1" xfId="0" applyFont="1" applyFill="1" applyBorder="1" applyAlignment="1">
      <alignment horizontal="center" vertical="center"/>
    </xf>
    <xf numFmtId="2" fontId="18" fillId="7" borderId="1" xfId="0" applyNumberFormat="1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44" fontId="18" fillId="7" borderId="1" xfId="1" applyFont="1" applyFill="1" applyBorder="1" applyAlignment="1">
      <alignment horizontal="center" vertical="center"/>
    </xf>
    <xf numFmtId="10" fontId="18" fillId="7" borderId="1" xfId="2" applyNumberFormat="1" applyFont="1" applyFill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44" fontId="17" fillId="0" borderId="1" xfId="1" applyFont="1" applyFill="1" applyBorder="1" applyAlignment="1">
      <alignment horizontal="center" vertical="center" wrapText="1"/>
    </xf>
    <xf numFmtId="168" fontId="24" fillId="6" borderId="6" xfId="0" applyNumberFormat="1" applyFont="1" applyFill="1" applyBorder="1" applyAlignment="1">
      <alignment vertical="center"/>
    </xf>
    <xf numFmtId="168" fontId="24" fillId="0" borderId="1" xfId="0" applyNumberFormat="1" applyFont="1" applyBorder="1" applyAlignment="1">
      <alignment vertical="center"/>
    </xf>
    <xf numFmtId="49" fontId="26" fillId="0" borderId="0" xfId="0" applyNumberFormat="1" applyFont="1" applyAlignment="1">
      <alignment horizontal="left" vertical="center" wrapText="1"/>
    </xf>
    <xf numFmtId="0" fontId="28" fillId="10" borderId="5" xfId="0" applyFont="1" applyFill="1" applyBorder="1" applyAlignment="1">
      <alignment horizontal="center" vertical="center" wrapText="1"/>
    </xf>
    <xf numFmtId="49" fontId="28" fillId="10" borderId="5" xfId="0" applyNumberFormat="1" applyFont="1" applyFill="1" applyBorder="1" applyAlignment="1">
      <alignment horizontal="center" vertical="center" wrapText="1"/>
    </xf>
    <xf numFmtId="167" fontId="28" fillId="10" borderId="5" xfId="10" applyFont="1" applyFill="1" applyBorder="1" applyAlignment="1">
      <alignment horizontal="center" vertical="center" wrapText="1"/>
    </xf>
    <xf numFmtId="170" fontId="28" fillId="10" borderId="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2" fillId="0" borderId="12" xfId="9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71" fontId="7" fillId="0" borderId="0" xfId="0" applyNumberFormat="1" applyFont="1"/>
    <xf numFmtId="0" fontId="13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2" fontId="7" fillId="0" borderId="0" xfId="0" applyNumberFormat="1" applyFont="1"/>
    <xf numFmtId="49" fontId="28" fillId="10" borderId="6" xfId="0" applyNumberFormat="1" applyFont="1" applyFill="1" applyBorder="1" applyAlignment="1">
      <alignment horizontal="center" vertical="center" wrapText="1"/>
    </xf>
    <xf numFmtId="168" fontId="28" fillId="10" borderId="6" xfId="0" applyNumberFormat="1" applyFont="1" applyFill="1" applyBorder="1" applyAlignment="1">
      <alignment horizontal="center" vertical="center" wrapText="1"/>
    </xf>
    <xf numFmtId="44" fontId="7" fillId="0" borderId="0" xfId="1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164" fontId="32" fillId="0" borderId="1" xfId="4" applyFont="1" applyBorder="1" applyAlignment="1">
      <alignment horizontal="center" vertical="center"/>
    </xf>
    <xf numFmtId="164" fontId="32" fillId="0" borderId="1" xfId="4" applyFont="1" applyBorder="1" applyAlignment="1">
      <alignment horizontal="left" vertical="center" wrapText="1"/>
    </xf>
    <xf numFmtId="44" fontId="33" fillId="0" borderId="1" xfId="1" applyFont="1" applyFill="1" applyBorder="1" applyAlignment="1" applyProtection="1">
      <alignment horizontal="center"/>
    </xf>
    <xf numFmtId="44" fontId="33" fillId="0" borderId="1" xfId="1" applyFont="1" applyFill="1" applyBorder="1" applyAlignment="1">
      <alignment horizontal="center" vertical="center" wrapText="1"/>
    </xf>
    <xf numFmtId="10" fontId="19" fillId="3" borderId="1" xfId="1" applyNumberFormat="1" applyFont="1" applyFill="1" applyBorder="1" applyAlignment="1">
      <alignment horizontal="center"/>
    </xf>
    <xf numFmtId="44" fontId="19" fillId="3" borderId="1" xfId="1" applyFont="1" applyFill="1" applyBorder="1" applyAlignment="1">
      <alignment horizontal="center"/>
    </xf>
    <xf numFmtId="0" fontId="6" fillId="0" borderId="0" xfId="0" applyFont="1"/>
    <xf numFmtId="0" fontId="2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2" fontId="13" fillId="0" borderId="1" xfId="0" applyNumberFormat="1" applyFont="1" applyBorder="1" applyAlignment="1">
      <alignment horizontal="center" vertical="center"/>
    </xf>
    <xf numFmtId="44" fontId="13" fillId="0" borderId="1" xfId="1" applyFont="1" applyBorder="1" applyAlignment="1">
      <alignment horizontal="center" vertical="center"/>
    </xf>
    <xf numFmtId="44" fontId="13" fillId="0" borderId="1" xfId="1" applyFont="1" applyFill="1" applyBorder="1" applyAlignment="1">
      <alignment horizontal="center" vertical="center"/>
    </xf>
    <xf numFmtId="10" fontId="13" fillId="4" borderId="1" xfId="2" applyNumberFormat="1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1" fillId="11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vertical="center" wrapText="1"/>
    </xf>
    <xf numFmtId="2" fontId="13" fillId="0" borderId="4" xfId="0" applyNumberFormat="1" applyFont="1" applyBorder="1" applyAlignment="1">
      <alignment horizontal="center" vertical="center"/>
    </xf>
    <xf numFmtId="44" fontId="13" fillId="0" borderId="4" xfId="1" applyFont="1" applyBorder="1" applyAlignment="1">
      <alignment horizontal="center" vertical="center"/>
    </xf>
    <xf numFmtId="44" fontId="13" fillId="0" borderId="4" xfId="1" applyFont="1" applyFill="1" applyBorder="1" applyAlignment="1">
      <alignment horizontal="center" vertical="center"/>
    </xf>
    <xf numFmtId="10" fontId="13" fillId="4" borderId="4" xfId="2" applyNumberFormat="1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/>
    </xf>
    <xf numFmtId="44" fontId="17" fillId="3" borderId="3" xfId="1" applyFont="1" applyFill="1" applyBorder="1" applyAlignment="1">
      <alignment horizontal="center" vertical="center" wrapText="1"/>
    </xf>
    <xf numFmtId="10" fontId="17" fillId="3" borderId="3" xfId="2" applyNumberFormat="1" applyFont="1" applyFill="1" applyBorder="1" applyAlignment="1">
      <alignment horizontal="center" vertical="center" wrapText="1"/>
    </xf>
    <xf numFmtId="168" fontId="24" fillId="6" borderId="12" xfId="0" applyNumberFormat="1" applyFont="1" applyFill="1" applyBorder="1" applyAlignment="1">
      <alignment vertical="center"/>
    </xf>
    <xf numFmtId="0" fontId="3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3" fillId="7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" fontId="18" fillId="7" borderId="22" xfId="0" applyNumberFormat="1" applyFont="1" applyFill="1" applyBorder="1" applyAlignment="1">
      <alignment horizontal="center" vertical="center"/>
    </xf>
    <xf numFmtId="0" fontId="18" fillId="7" borderId="22" xfId="0" applyFont="1" applyFill="1" applyBorder="1" applyAlignment="1">
      <alignment horizontal="center" vertical="center"/>
    </xf>
    <xf numFmtId="44" fontId="18" fillId="7" borderId="22" xfId="1" applyFont="1" applyFill="1" applyBorder="1" applyAlignment="1">
      <alignment horizontal="center" vertical="center"/>
    </xf>
    <xf numFmtId="10" fontId="18" fillId="7" borderId="22" xfId="2" applyNumberFormat="1" applyFont="1" applyFill="1" applyBorder="1" applyAlignment="1">
      <alignment horizontal="center" vertical="center"/>
    </xf>
    <xf numFmtId="0" fontId="22" fillId="9" borderId="5" xfId="0" applyFont="1" applyFill="1" applyBorder="1" applyAlignment="1">
      <alignment horizontal="center" vertical="center"/>
    </xf>
    <xf numFmtId="0" fontId="22" fillId="8" borderId="5" xfId="0" applyFont="1" applyFill="1" applyBorder="1" applyAlignment="1">
      <alignment horizontal="center" vertical="center"/>
    </xf>
    <xf numFmtId="167" fontId="22" fillId="8" borderId="5" xfId="10" applyFont="1" applyFill="1" applyBorder="1" applyAlignment="1">
      <alignment horizontal="center" vertical="center"/>
    </xf>
    <xf numFmtId="10" fontId="13" fillId="7" borderId="1" xfId="2" applyNumberFormat="1" applyFont="1" applyFill="1" applyBorder="1" applyAlignment="1">
      <alignment horizontal="center" vertical="center"/>
    </xf>
    <xf numFmtId="44" fontId="13" fillId="7" borderId="1" xfId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/>
    </xf>
    <xf numFmtId="44" fontId="17" fillId="3" borderId="4" xfId="1" applyFont="1" applyFill="1" applyBorder="1" applyAlignment="1">
      <alignment horizontal="center" vertical="center" wrapText="1"/>
    </xf>
    <xf numFmtId="10" fontId="17" fillId="3" borderId="4" xfId="2" applyNumberFormat="1" applyFont="1" applyFill="1" applyBorder="1" applyAlignment="1">
      <alignment horizontal="center" vertical="center" wrapText="1"/>
    </xf>
    <xf numFmtId="168" fontId="24" fillId="6" borderId="18" xfId="0" applyNumberFormat="1" applyFont="1" applyFill="1" applyBorder="1" applyAlignment="1">
      <alignment vertical="center"/>
    </xf>
    <xf numFmtId="0" fontId="34" fillId="0" borderId="1" xfId="0" applyFont="1" applyBorder="1"/>
    <xf numFmtId="0" fontId="22" fillId="0" borderId="5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22" fillId="0" borderId="2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22" fillId="0" borderId="1" xfId="11" applyFont="1" applyBorder="1" applyAlignment="1">
      <alignment horizontal="center" vertical="center"/>
    </xf>
    <xf numFmtId="168" fontId="37" fillId="6" borderId="21" xfId="0" applyNumberFormat="1" applyFont="1" applyFill="1" applyBorder="1" applyAlignment="1">
      <alignment vertical="center"/>
    </xf>
    <xf numFmtId="0" fontId="39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6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40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3" fontId="22" fillId="0" borderId="5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/>
    </xf>
    <xf numFmtId="49" fontId="30" fillId="0" borderId="26" xfId="19" applyNumberFormat="1" applyFont="1" applyBorder="1" applyAlignment="1">
      <alignment horizontal="center" vertical="center" wrapText="1"/>
    </xf>
    <xf numFmtId="0" fontId="30" fillId="0" borderId="26" xfId="19" applyFont="1" applyBorder="1" applyAlignment="1">
      <alignment horizontal="left" vertical="center" wrapText="1"/>
    </xf>
    <xf numFmtId="176" fontId="30" fillId="0" borderId="26" xfId="23" applyFont="1" applyBorder="1" applyAlignment="1" applyProtection="1">
      <alignment horizontal="center" vertical="center" wrapText="1"/>
    </xf>
    <xf numFmtId="0" fontId="29" fillId="0" borderId="26" xfId="19" applyBorder="1" applyAlignment="1">
      <alignment vertical="center" wrapText="1"/>
    </xf>
    <xf numFmtId="0" fontId="29" fillId="0" borderId="26" xfId="19" applyBorder="1" applyAlignment="1">
      <alignment horizontal="center" vertical="center" wrapText="1"/>
    </xf>
    <xf numFmtId="49" fontId="30" fillId="0" borderId="26" xfId="19" applyNumberFormat="1" applyFont="1" applyBorder="1" applyAlignment="1">
      <alignment horizontal="left" vertical="center" wrapText="1"/>
    </xf>
    <xf numFmtId="170" fontId="30" fillId="0" borderId="26" xfId="19" applyNumberFormat="1" applyFont="1" applyBorder="1" applyAlignment="1">
      <alignment horizontal="center" vertical="center" wrapText="1"/>
    </xf>
    <xf numFmtId="10" fontId="33" fillId="2" borderId="1" xfId="1" applyNumberFormat="1" applyFont="1" applyFill="1" applyBorder="1" applyAlignment="1">
      <alignment horizontal="center" vertical="center" wrapText="1"/>
    </xf>
    <xf numFmtId="164" fontId="31" fillId="0" borderId="0" xfId="4" applyFont="1" applyAlignment="1">
      <alignment horizontal="left"/>
    </xf>
    <xf numFmtId="164" fontId="31" fillId="0" borderId="2" xfId="4" applyFont="1" applyBorder="1" applyAlignment="1">
      <alignment horizontal="left"/>
    </xf>
    <xf numFmtId="164" fontId="19" fillId="3" borderId="1" xfId="4" applyFont="1" applyFill="1" applyBorder="1" applyAlignment="1">
      <alignment horizontal="right"/>
    </xf>
    <xf numFmtId="164" fontId="16" fillId="3" borderId="1" xfId="4" applyFont="1" applyFill="1" applyBorder="1" applyAlignment="1">
      <alignment horizontal="center"/>
    </xf>
    <xf numFmtId="164" fontId="16" fillId="3" borderId="4" xfId="4" applyFont="1" applyFill="1" applyBorder="1" applyAlignment="1">
      <alignment horizontal="center" vertical="center"/>
    </xf>
    <xf numFmtId="164" fontId="16" fillId="3" borderId="3" xfId="4" applyFont="1" applyFill="1" applyBorder="1" applyAlignment="1">
      <alignment horizontal="center" vertical="center"/>
    </xf>
    <xf numFmtId="43" fontId="16" fillId="3" borderId="4" xfId="5" applyFont="1" applyFill="1" applyBorder="1" applyAlignment="1" applyProtection="1">
      <alignment horizontal="center" vertical="center"/>
    </xf>
    <xf numFmtId="43" fontId="16" fillId="3" borderId="3" xfId="5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0" fontId="12" fillId="0" borderId="0" xfId="2" applyNumberFormat="1" applyFont="1" applyAlignment="1">
      <alignment horizontal="left" vertical="center"/>
    </xf>
    <xf numFmtId="44" fontId="9" fillId="0" borderId="0" xfId="1" applyFont="1" applyAlignment="1">
      <alignment horizontal="center" vertical="center"/>
    </xf>
    <xf numFmtId="44" fontId="9" fillId="0" borderId="0" xfId="1" applyFont="1" applyAlignment="1">
      <alignment horizontal="center" vertical="center" wrapText="1"/>
    </xf>
    <xf numFmtId="44" fontId="9" fillId="0" borderId="2" xfId="1" applyFont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left" vertical="center"/>
    </xf>
    <xf numFmtId="0" fontId="17" fillId="3" borderId="8" xfId="0" applyFont="1" applyFill="1" applyBorder="1" applyAlignment="1">
      <alignment horizontal="left" vertical="center"/>
    </xf>
    <xf numFmtId="0" fontId="17" fillId="3" borderId="9" xfId="0" applyFont="1" applyFill="1" applyBorder="1" applyAlignment="1">
      <alignment horizontal="left" vertical="center"/>
    </xf>
    <xf numFmtId="0" fontId="17" fillId="3" borderId="10" xfId="0" applyFont="1" applyFill="1" applyBorder="1" applyAlignment="1">
      <alignment horizontal="left" vertical="center"/>
    </xf>
    <xf numFmtId="0" fontId="17" fillId="3" borderId="2" xfId="0" applyFont="1" applyFill="1" applyBorder="1" applyAlignment="1">
      <alignment horizontal="left" vertical="center"/>
    </xf>
    <xf numFmtId="0" fontId="17" fillId="3" borderId="11" xfId="0" applyFont="1" applyFill="1" applyBorder="1" applyAlignment="1">
      <alignment horizontal="left" vertical="center"/>
    </xf>
    <xf numFmtId="0" fontId="35" fillId="8" borderId="12" xfId="0" applyFont="1" applyFill="1" applyBorder="1" applyAlignment="1">
      <alignment horizontal="center" vertical="center"/>
    </xf>
    <xf numFmtId="0" fontId="35" fillId="8" borderId="5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36" fillId="9" borderId="5" xfId="0" applyFont="1" applyFill="1" applyBorder="1" applyAlignment="1">
      <alignment horizontal="center" vertical="center"/>
    </xf>
    <xf numFmtId="0" fontId="17" fillId="3" borderId="23" xfId="0" applyFont="1" applyFill="1" applyBorder="1" applyAlignment="1">
      <alignment horizontal="left" vertical="center"/>
    </xf>
    <xf numFmtId="0" fontId="17" fillId="3" borderId="0" xfId="0" applyFont="1" applyFill="1" applyAlignment="1">
      <alignment horizontal="left" vertical="center"/>
    </xf>
    <xf numFmtId="0" fontId="17" fillId="3" borderId="24" xfId="0" applyFont="1" applyFill="1" applyBorder="1" applyAlignment="1">
      <alignment horizontal="left" vertical="center"/>
    </xf>
    <xf numFmtId="0" fontId="35" fillId="8" borderId="18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38" fillId="3" borderId="17" xfId="0" applyFont="1" applyFill="1" applyBorder="1" applyAlignment="1">
      <alignment horizontal="right" vertical="center"/>
    </xf>
    <xf numFmtId="0" fontId="38" fillId="3" borderId="14" xfId="0" applyFont="1" applyFill="1" applyBorder="1" applyAlignment="1">
      <alignment horizontal="right" vertical="center"/>
    </xf>
    <xf numFmtId="0" fontId="38" fillId="3" borderId="15" xfId="0" applyFont="1" applyFill="1" applyBorder="1" applyAlignment="1">
      <alignment horizontal="right" vertical="center"/>
    </xf>
    <xf numFmtId="4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0" fontId="7" fillId="0" borderId="0" xfId="2" applyNumberFormat="1" applyFont="1" applyAlignment="1">
      <alignment horizontal="left"/>
    </xf>
    <xf numFmtId="165" fontId="7" fillId="0" borderId="0" xfId="0" applyNumberFormat="1" applyFont="1" applyAlignment="1">
      <alignment horizontal="left"/>
    </xf>
    <xf numFmtId="0" fontId="27" fillId="0" borderId="0" xfId="0" applyFont="1" applyAlignment="1">
      <alignment horizontal="left" vertical="center" wrapText="1"/>
    </xf>
    <xf numFmtId="0" fontId="28" fillId="10" borderId="5" xfId="0" applyFont="1" applyFill="1" applyBorder="1" applyAlignment="1">
      <alignment horizontal="center" vertical="center" wrapText="1"/>
    </xf>
    <xf numFmtId="169" fontId="27" fillId="0" borderId="16" xfId="0" applyNumberFormat="1" applyFont="1" applyBorder="1" applyAlignment="1">
      <alignment horizontal="left" vertical="center" wrapText="1"/>
    </xf>
    <xf numFmtId="8" fontId="13" fillId="0" borderId="1" xfId="1" applyNumberFormat="1" applyFont="1" applyFill="1" applyBorder="1" applyAlignment="1">
      <alignment horizontal="center" vertical="center"/>
    </xf>
    <xf numFmtId="8" fontId="13" fillId="0" borderId="4" xfId="1" applyNumberFormat="1" applyFont="1" applyFill="1" applyBorder="1" applyAlignment="1">
      <alignment horizontal="center" vertical="center"/>
    </xf>
    <xf numFmtId="167" fontId="22" fillId="8" borderId="5" xfId="0" applyNumberFormat="1" applyFont="1" applyFill="1" applyBorder="1" applyAlignment="1">
      <alignment horizontal="center" vertical="center"/>
    </xf>
  </cellXfs>
  <cellStyles count="31">
    <cellStyle name="Excel Built-in Comma" xfId="9" xr:uid="{C45607B9-F9D0-437E-8B61-BC65C623B25F}"/>
    <cellStyle name="Excel Built-in Comma 1" xfId="22" xr:uid="{B8C9EB30-7C36-45E6-BC63-4673F1F4796C}"/>
    <cellStyle name="Excel Built-in Comma 2" xfId="25" xr:uid="{EBB6155E-CC7E-4720-A4B5-B06C89A1CCC9}"/>
    <cellStyle name="Excel Built-in Currency" xfId="10" xr:uid="{EE565406-B891-4355-A662-4D608FB798A0}"/>
    <cellStyle name="Excel Built-in Currency 2" xfId="23" xr:uid="{120794EA-3B73-4153-8D37-F20A7F4EEEB3}"/>
    <cellStyle name="Excel Built-in Currency 3" xfId="26" xr:uid="{3DD516AA-0983-47C5-A184-C20ABF1D321E}"/>
    <cellStyle name="Excel Built-in Normal" xfId="4" xr:uid="{D58AC83C-A7E8-4170-8275-D2411BF1D4DB}"/>
    <cellStyle name="Excel Built-in Normal 2" xfId="24" xr:uid="{7985606F-9957-4DDA-A0EF-8B98B0C0AE61}"/>
    <cellStyle name="Excel_BuiltIn_Currency" xfId="30" xr:uid="{F2F6C08F-421A-4AD1-9EF5-E118B8BD6371}"/>
    <cellStyle name="Moeda" xfId="1" builtinId="4"/>
    <cellStyle name="Moeda 2" xfId="13" xr:uid="{CD4A47B7-A30F-4EC4-AE63-DD1386F4DDD1}"/>
    <cellStyle name="Moeda 3" xfId="17" xr:uid="{0E44CE65-A183-48BA-A543-BBB270F2FBAF}"/>
    <cellStyle name="Moeda 4" xfId="27" xr:uid="{03682D41-80B7-4534-AFD6-4EF7085AE458}"/>
    <cellStyle name="Normal" xfId="0" builtinId="0"/>
    <cellStyle name="Normal 2" xfId="3" xr:uid="{F7C9CBEF-DD7C-4332-93DB-CBB913D07B99}"/>
    <cellStyle name="Normal 2 2" xfId="7" xr:uid="{70B26545-718D-4A2B-B160-38EB17E8E571}"/>
    <cellStyle name="Normal 2 2 2" xfId="19" xr:uid="{EE8D3078-6C60-469C-8AED-2BAB3AB87489}"/>
    <cellStyle name="Normal 2 3" xfId="18" xr:uid="{14C4302B-9C88-4220-B2B6-AB3721A58C71}"/>
    <cellStyle name="Normal 3" xfId="6" xr:uid="{F46C749D-8CEB-4209-B967-F374F5F84DF0}"/>
    <cellStyle name="Normal 3 2" xfId="20" xr:uid="{01D3354E-08F4-4AA8-A09F-88705AD75065}"/>
    <cellStyle name="Normal 4" xfId="11" xr:uid="{9C9A0499-E969-48D0-B7BA-1BA2DDF68B4E}"/>
    <cellStyle name="Porcentagem" xfId="2" builtinId="5"/>
    <cellStyle name="Porcentagem 2" xfId="14" xr:uid="{0A4A9696-D1C5-42E0-9A50-836B8F29A975}"/>
    <cellStyle name="Texto Explicativo 2" xfId="15" xr:uid="{C9BCE3C3-C360-4217-9EEB-8C6917EC1106}"/>
    <cellStyle name="Vírgula" xfId="5" builtinId="3"/>
    <cellStyle name="Vírgula 2" xfId="8" xr:uid="{1EBD07A0-109E-44D8-BDF8-9918EA273A4A}"/>
    <cellStyle name="Vírgula 2 2" xfId="21" xr:uid="{4B596562-16AE-46EE-B271-C5FD348CEE38}"/>
    <cellStyle name="Vírgula 2 3" xfId="29" xr:uid="{7E25F287-2284-497E-93D6-BE258C94E8E6}"/>
    <cellStyle name="Vírgula 3" xfId="12" xr:uid="{B07825D2-9821-4976-844D-D3D614989D6E}"/>
    <cellStyle name="Vírgula 4" xfId="16" xr:uid="{2EA07C53-DC20-4A61-B052-63C218CACAA6}"/>
    <cellStyle name="Vírgula 5" xfId="28" xr:uid="{5DE8415B-94BD-4972-B6AA-3EE2C4FFEA24}"/>
  </cellStyles>
  <dxfs count="0"/>
  <tableStyles count="0" defaultTableStyle="TableStyleMedium2" defaultPivotStyle="PivotStyleLight16"/>
  <colors>
    <mruColors>
      <color rgb="FF669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7.1.248\projetos\Users\tiago_morando\Documents\Modelos\Planilha%20M&#250;ltipla%20(Conv&#234;nios%20Caixa)\PLANILHA%20M&#218;LTIPLA%20V3.0.5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mar_colafati\Desktop\Horta_Jd.%20Orlando%20Ometto_Solicita&#231;&#227;o%20Custos.ods" TargetMode="External"/><Relationship Id="rId1" Type="http://schemas.openxmlformats.org/officeDocument/2006/relationships/externalLinkPath" Target="file:///L:\EDMAR\CASAS%20HORTAS%20MUNICIPAIS\Orlando%20Ometto%20-%20Emenda%202025\Horta_Jd.%20Orlando%20Ometto_Solicita&#231;&#227;o%20Custos.od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NOVO"/>
      <sheetName val="BDI"/>
      <sheetName val="ORÇAMENTO"/>
      <sheetName val="CÁLCULO"/>
      <sheetName val="EVENTOS"/>
      <sheetName val="CRONO"/>
      <sheetName val="CRONOPLE"/>
      <sheetName val="PLE"/>
      <sheetName val="QCI"/>
      <sheetName val="BM"/>
      <sheetName val="RRE"/>
      <sheetName val="OFÍC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"/>
      <sheetName val="Orçamento"/>
      <sheetName val="BDI"/>
      <sheetName val="BDI_2"/>
      <sheetName val="Cronograma"/>
      <sheetName val="Cotações"/>
      <sheetName val="Composições_Preço_Unitário"/>
      <sheetName val="Índices_de_Consumo"/>
      <sheetName val="Estimativas"/>
    </sheetNames>
    <sheetDataSet>
      <sheetData sheetId="0"/>
      <sheetData sheetId="1">
        <row r="2">
          <cell r="B2" t="str">
            <v>CONSTRUÇÃO DE HORTA MUNICIPAL – ALOJAMENTO, DEPÓSITO DE FERRAMENTAS E BASE PARA RESERVATÓRIO</v>
          </cell>
        </row>
        <row r="3">
          <cell r="B3" t="str">
            <v>Rua:  Jahu/SP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7FEFE-7025-479E-A956-9E0BAF2C9F8B}">
  <sheetPr codeName="Planilha2">
    <pageSetUpPr fitToPage="1"/>
  </sheetPr>
  <dimension ref="A1:L217"/>
  <sheetViews>
    <sheetView tabSelected="1" topLeftCell="A204" zoomScale="115" zoomScaleNormal="115" workbookViewId="0">
      <selection activeCell="L215" sqref="L215"/>
    </sheetView>
  </sheetViews>
  <sheetFormatPr defaultColWidth="9.140625" defaultRowHeight="14.25"/>
  <cols>
    <col min="1" max="1" width="5.5703125" style="5" customWidth="1"/>
    <col min="2" max="2" width="13.28515625" style="34" customWidth="1"/>
    <col min="3" max="3" width="8" style="34" customWidth="1"/>
    <col min="4" max="4" width="65.5703125" style="11" customWidth="1"/>
    <col min="5" max="5" width="8.140625" style="9" customWidth="1"/>
    <col min="6" max="6" width="10.28515625" style="9" customWidth="1"/>
    <col min="7" max="7" width="12.28515625" style="10" bestFit="1" customWidth="1"/>
    <col min="8" max="8" width="7.7109375" style="25" bestFit="1" customWidth="1"/>
    <col min="9" max="9" width="14.28515625" style="10" bestFit="1" customWidth="1"/>
    <col min="10" max="10" width="14.7109375" style="10" bestFit="1" customWidth="1"/>
    <col min="11" max="11" width="5.28515625" style="5" customWidth="1"/>
    <col min="12" max="16384" width="9.140625" style="5"/>
  </cols>
  <sheetData>
    <row r="1" spans="1:11" ht="15" customHeight="1">
      <c r="A1" s="6" t="s">
        <v>190</v>
      </c>
      <c r="B1" s="159" t="s">
        <v>431</v>
      </c>
      <c r="C1" s="160"/>
      <c r="D1" s="160"/>
      <c r="E1" s="160"/>
      <c r="F1" s="160"/>
      <c r="G1" s="162"/>
      <c r="H1" s="162"/>
      <c r="I1" s="162"/>
      <c r="J1" s="162"/>
      <c r="K1" s="7"/>
    </row>
    <row r="2" spans="1:11" ht="15" customHeight="1">
      <c r="A2" s="6" t="s">
        <v>195</v>
      </c>
      <c r="B2" s="159" t="s">
        <v>539</v>
      </c>
      <c r="C2" s="160"/>
      <c r="D2" s="160"/>
      <c r="E2" s="160"/>
      <c r="F2" s="160"/>
      <c r="G2" s="162"/>
      <c r="H2" s="162"/>
      <c r="I2" s="162"/>
      <c r="J2" s="162"/>
    </row>
    <row r="3" spans="1:11" ht="14.25" customHeight="1">
      <c r="A3" s="6" t="s">
        <v>236</v>
      </c>
      <c r="B3" s="35">
        <v>0.21</v>
      </c>
      <c r="C3" s="161" t="s">
        <v>260</v>
      </c>
      <c r="D3" s="161"/>
      <c r="E3" s="161"/>
      <c r="F3" s="161"/>
      <c r="G3" s="163"/>
      <c r="H3" s="163"/>
      <c r="I3" s="163"/>
      <c r="J3" s="163"/>
    </row>
    <row r="4" spans="1:11">
      <c r="A4" s="6" t="s">
        <v>237</v>
      </c>
      <c r="B4" s="35">
        <v>0.1384</v>
      </c>
      <c r="C4" s="161" t="s">
        <v>238</v>
      </c>
      <c r="D4" s="161"/>
      <c r="E4" s="161"/>
      <c r="F4" s="161"/>
      <c r="G4" s="164"/>
      <c r="H4" s="164"/>
      <c r="I4" s="164"/>
      <c r="J4" s="164"/>
    </row>
    <row r="5" spans="1:11">
      <c r="A5" s="173" t="s">
        <v>543</v>
      </c>
      <c r="B5" s="173"/>
      <c r="C5" s="173"/>
      <c r="D5" s="173"/>
      <c r="E5" s="173"/>
      <c r="F5" s="173"/>
      <c r="G5" s="173"/>
      <c r="H5" s="173"/>
      <c r="I5" s="173"/>
      <c r="J5" s="173"/>
    </row>
    <row r="6" spans="1:11" ht="49.5" customHeight="1">
      <c r="A6" s="26" t="s">
        <v>184</v>
      </c>
      <c r="B6" s="26" t="s">
        <v>197</v>
      </c>
      <c r="C6" s="26" t="s">
        <v>157</v>
      </c>
      <c r="D6" s="32" t="s">
        <v>185</v>
      </c>
      <c r="E6" s="32" t="s">
        <v>544</v>
      </c>
      <c r="F6" s="32" t="s">
        <v>274</v>
      </c>
      <c r="G6" s="33" t="s">
        <v>275</v>
      </c>
      <c r="H6" s="38" t="s">
        <v>278</v>
      </c>
      <c r="I6" s="33" t="s">
        <v>276</v>
      </c>
      <c r="J6" s="33" t="s">
        <v>277</v>
      </c>
    </row>
    <row r="7" spans="1:11">
      <c r="A7" s="29" t="s">
        <v>159</v>
      </c>
      <c r="B7" s="165" t="s">
        <v>287</v>
      </c>
      <c r="C7" s="166"/>
      <c r="D7" s="167"/>
      <c r="E7" s="30"/>
      <c r="F7" s="30"/>
      <c r="G7" s="31"/>
      <c r="H7" s="39"/>
      <c r="I7" s="31"/>
      <c r="J7" s="43">
        <f>SUM(J8:J15)</f>
        <v>8481.64</v>
      </c>
    </row>
    <row r="8" spans="1:11">
      <c r="A8" s="59" t="s">
        <v>291</v>
      </c>
      <c r="B8" s="40" t="s">
        <v>11</v>
      </c>
      <c r="C8" s="59" t="s">
        <v>158</v>
      </c>
      <c r="D8" s="80" t="s">
        <v>12</v>
      </c>
      <c r="E8" s="81">
        <v>3</v>
      </c>
      <c r="F8" s="59" t="s">
        <v>1</v>
      </c>
      <c r="G8" s="197">
        <v>207.8</v>
      </c>
      <c r="H8" s="84">
        <f>$B$3</f>
        <v>0.21</v>
      </c>
      <c r="I8" s="83">
        <f>ROUND(G8*(1+H8),2)</f>
        <v>251.44</v>
      </c>
      <c r="J8" s="82">
        <f>ROUND(I8*E8,2)</f>
        <v>754.32</v>
      </c>
    </row>
    <row r="9" spans="1:11" ht="28.5">
      <c r="A9" s="59" t="s">
        <v>292</v>
      </c>
      <c r="B9" s="41" t="s">
        <v>6</v>
      </c>
      <c r="C9" s="59" t="s">
        <v>158</v>
      </c>
      <c r="D9" s="80" t="s">
        <v>7</v>
      </c>
      <c r="E9" s="81">
        <v>2</v>
      </c>
      <c r="F9" s="59" t="s">
        <v>8</v>
      </c>
      <c r="G9" s="197">
        <v>1259.83</v>
      </c>
      <c r="H9" s="84">
        <f t="shared" ref="H9:H93" si="0">$B$3</f>
        <v>0.21</v>
      </c>
      <c r="I9" s="83">
        <f t="shared" ref="I9:I92" si="1">ROUND(G9*(1+H9),2)</f>
        <v>1524.39</v>
      </c>
      <c r="J9" s="82">
        <f t="shared" ref="J8:J15" si="2">ROUND(I9*E9,2)</f>
        <v>3048.78</v>
      </c>
    </row>
    <row r="10" spans="1:11">
      <c r="A10" s="59" t="s">
        <v>293</v>
      </c>
      <c r="B10" s="42" t="s">
        <v>9</v>
      </c>
      <c r="C10" s="59" t="s">
        <v>158</v>
      </c>
      <c r="D10" s="80" t="s">
        <v>10</v>
      </c>
      <c r="E10" s="81">
        <v>2</v>
      </c>
      <c r="F10" s="59" t="s">
        <v>8</v>
      </c>
      <c r="G10" s="197">
        <v>1010.89</v>
      </c>
      <c r="H10" s="84">
        <f t="shared" si="0"/>
        <v>0.21</v>
      </c>
      <c r="I10" s="83">
        <f t="shared" si="1"/>
        <v>1223.18</v>
      </c>
      <c r="J10" s="82">
        <f t="shared" si="2"/>
        <v>2446.36</v>
      </c>
    </row>
    <row r="11" spans="1:11" ht="42.75">
      <c r="A11" s="59" t="s">
        <v>294</v>
      </c>
      <c r="B11" s="79">
        <v>98525</v>
      </c>
      <c r="C11" s="59" t="s">
        <v>434</v>
      </c>
      <c r="D11" s="80" t="s">
        <v>270</v>
      </c>
      <c r="E11" s="81">
        <v>200</v>
      </c>
      <c r="F11" s="59" t="s">
        <v>1</v>
      </c>
      <c r="G11" s="197">
        <v>0.76</v>
      </c>
      <c r="H11" s="84">
        <f t="shared" si="0"/>
        <v>0.21</v>
      </c>
      <c r="I11" s="83">
        <f t="shared" si="1"/>
        <v>0.92</v>
      </c>
      <c r="J11" s="83">
        <f t="shared" si="2"/>
        <v>184</v>
      </c>
    </row>
    <row r="12" spans="1:11" ht="28.5">
      <c r="A12" s="59" t="s">
        <v>295</v>
      </c>
      <c r="B12" s="85" t="s">
        <v>21</v>
      </c>
      <c r="C12" s="59" t="s">
        <v>158</v>
      </c>
      <c r="D12" s="80" t="s">
        <v>22</v>
      </c>
      <c r="E12" s="81">
        <v>30</v>
      </c>
      <c r="F12" s="59" t="s">
        <v>3</v>
      </c>
      <c r="G12" s="197">
        <v>21.14</v>
      </c>
      <c r="H12" s="84">
        <f t="shared" si="0"/>
        <v>0.21</v>
      </c>
      <c r="I12" s="83">
        <f t="shared" ref="I12" si="3">ROUND(G12*(1+H12),2)</f>
        <v>25.58</v>
      </c>
      <c r="J12" s="83">
        <f t="shared" si="2"/>
        <v>767.4</v>
      </c>
    </row>
    <row r="13" spans="1:11" ht="28.5">
      <c r="A13" s="59" t="s">
        <v>296</v>
      </c>
      <c r="B13" s="61">
        <v>6081</v>
      </c>
      <c r="C13" s="59" t="s">
        <v>230</v>
      </c>
      <c r="D13" s="80" t="s">
        <v>288</v>
      </c>
      <c r="E13" s="81">
        <v>5</v>
      </c>
      <c r="F13" s="59" t="s">
        <v>3</v>
      </c>
      <c r="G13" s="197">
        <v>57.41</v>
      </c>
      <c r="H13" s="84">
        <f t="shared" si="0"/>
        <v>0.21</v>
      </c>
      <c r="I13" s="83">
        <f t="shared" ref="I13" si="4">ROUND(G13*(1+H13),2)</f>
        <v>69.47</v>
      </c>
      <c r="J13" s="83">
        <f t="shared" si="2"/>
        <v>347.35</v>
      </c>
    </row>
    <row r="14" spans="1:11">
      <c r="A14" s="59" t="s">
        <v>486</v>
      </c>
      <c r="B14" s="60" t="s">
        <v>13</v>
      </c>
      <c r="C14" s="59" t="s">
        <v>158</v>
      </c>
      <c r="D14" s="80" t="s">
        <v>14</v>
      </c>
      <c r="E14" s="81">
        <v>29.25</v>
      </c>
      <c r="F14" s="59" t="s">
        <v>1</v>
      </c>
      <c r="G14" s="197">
        <v>18.68</v>
      </c>
      <c r="H14" s="84">
        <f t="shared" si="0"/>
        <v>0.21</v>
      </c>
      <c r="I14" s="83">
        <f t="shared" si="1"/>
        <v>22.6</v>
      </c>
      <c r="J14" s="82">
        <f t="shared" si="2"/>
        <v>661.05</v>
      </c>
    </row>
    <row r="15" spans="1:11">
      <c r="A15" s="59" t="s">
        <v>487</v>
      </c>
      <c r="B15" s="41" t="s">
        <v>15</v>
      </c>
      <c r="C15" s="59" t="s">
        <v>158</v>
      </c>
      <c r="D15" s="80" t="s">
        <v>16</v>
      </c>
      <c r="E15" s="81">
        <v>140.4</v>
      </c>
      <c r="F15" s="59" t="s">
        <v>2</v>
      </c>
      <c r="G15" s="197">
        <v>1.6</v>
      </c>
      <c r="H15" s="84">
        <f t="shared" si="0"/>
        <v>0.21</v>
      </c>
      <c r="I15" s="83">
        <f t="shared" si="1"/>
        <v>1.94</v>
      </c>
      <c r="J15" s="82">
        <f t="shared" si="2"/>
        <v>272.38</v>
      </c>
    </row>
    <row r="16" spans="1:11">
      <c r="A16" s="29" t="s">
        <v>239</v>
      </c>
      <c r="B16" s="168" t="s">
        <v>435</v>
      </c>
      <c r="C16" s="169"/>
      <c r="D16" s="170"/>
      <c r="E16" s="30"/>
      <c r="F16" s="30"/>
      <c r="G16" s="31"/>
      <c r="H16" s="39"/>
      <c r="I16" s="31"/>
      <c r="J16" s="43">
        <f>SUM(J17:J32)</f>
        <v>10926.61</v>
      </c>
    </row>
    <row r="17" spans="1:10">
      <c r="A17" s="59" t="s">
        <v>297</v>
      </c>
      <c r="B17" s="85" t="s">
        <v>32</v>
      </c>
      <c r="C17" s="59" t="s">
        <v>158</v>
      </c>
      <c r="D17" s="80" t="s">
        <v>33</v>
      </c>
      <c r="E17" s="81">
        <v>30</v>
      </c>
      <c r="F17" s="59" t="s">
        <v>2</v>
      </c>
      <c r="G17" s="197">
        <v>75.47</v>
      </c>
      <c r="H17" s="84">
        <f t="shared" si="0"/>
        <v>0.21</v>
      </c>
      <c r="I17" s="83">
        <f t="shared" si="1"/>
        <v>91.32</v>
      </c>
      <c r="J17" s="82">
        <f t="shared" ref="J17:J24" si="5">ROUND(I17*E17,2)</f>
        <v>2739.6</v>
      </c>
    </row>
    <row r="18" spans="1:10" ht="28.5">
      <c r="A18" s="59" t="s">
        <v>298</v>
      </c>
      <c r="B18" s="87">
        <v>96527</v>
      </c>
      <c r="C18" s="59" t="s">
        <v>434</v>
      </c>
      <c r="D18" s="80" t="s">
        <v>265</v>
      </c>
      <c r="E18" s="81">
        <v>2.73</v>
      </c>
      <c r="F18" s="59" t="s">
        <v>3</v>
      </c>
      <c r="G18" s="197">
        <v>150.51</v>
      </c>
      <c r="H18" s="84">
        <f t="shared" si="0"/>
        <v>0.21</v>
      </c>
      <c r="I18" s="83">
        <f t="shared" si="1"/>
        <v>182.12</v>
      </c>
      <c r="J18" s="82">
        <f t="shared" si="5"/>
        <v>497.19</v>
      </c>
    </row>
    <row r="19" spans="1:10" ht="42.75">
      <c r="A19" s="59" t="s">
        <v>299</v>
      </c>
      <c r="B19" s="87">
        <v>96536</v>
      </c>
      <c r="C19" s="59" t="s">
        <v>434</v>
      </c>
      <c r="D19" s="80" t="s">
        <v>469</v>
      </c>
      <c r="E19" s="81">
        <v>15.6</v>
      </c>
      <c r="F19" s="59" t="s">
        <v>1</v>
      </c>
      <c r="G19" s="197">
        <v>80.400000000000006</v>
      </c>
      <c r="H19" s="84">
        <f t="shared" si="0"/>
        <v>0.21</v>
      </c>
      <c r="I19" s="83">
        <f t="shared" si="1"/>
        <v>97.28</v>
      </c>
      <c r="J19" s="82">
        <f t="shared" si="5"/>
        <v>1517.57</v>
      </c>
    </row>
    <row r="20" spans="1:10">
      <c r="A20" s="59" t="s">
        <v>300</v>
      </c>
      <c r="B20" s="87" t="s">
        <v>30</v>
      </c>
      <c r="C20" s="59" t="s">
        <v>158</v>
      </c>
      <c r="D20" s="80" t="s">
        <v>31</v>
      </c>
      <c r="E20" s="81">
        <v>0.26</v>
      </c>
      <c r="F20" s="59" t="s">
        <v>3</v>
      </c>
      <c r="G20" s="197">
        <v>224.12</v>
      </c>
      <c r="H20" s="84">
        <f t="shared" si="0"/>
        <v>0.21</v>
      </c>
      <c r="I20" s="83">
        <f t="shared" si="1"/>
        <v>271.19</v>
      </c>
      <c r="J20" s="82">
        <f t="shared" si="5"/>
        <v>70.510000000000005</v>
      </c>
    </row>
    <row r="21" spans="1:10" ht="28.5">
      <c r="A21" s="59" t="s">
        <v>301</v>
      </c>
      <c r="B21" s="85">
        <v>104919</v>
      </c>
      <c r="C21" s="59" t="s">
        <v>434</v>
      </c>
      <c r="D21" s="80" t="s">
        <v>262</v>
      </c>
      <c r="E21" s="81">
        <v>64.17</v>
      </c>
      <c r="F21" s="59" t="s">
        <v>17</v>
      </c>
      <c r="G21" s="197">
        <v>12.46</v>
      </c>
      <c r="H21" s="84">
        <f t="shared" si="0"/>
        <v>0.21</v>
      </c>
      <c r="I21" s="83">
        <f t="shared" si="1"/>
        <v>15.08</v>
      </c>
      <c r="J21" s="82">
        <f t="shared" si="5"/>
        <v>967.68</v>
      </c>
    </row>
    <row r="22" spans="1:10" ht="28.5">
      <c r="A22" s="59" t="s">
        <v>302</v>
      </c>
      <c r="B22" s="85">
        <v>104916</v>
      </c>
      <c r="C22" s="59" t="s">
        <v>434</v>
      </c>
      <c r="D22" s="80" t="s">
        <v>264</v>
      </c>
      <c r="E22" s="81">
        <v>18.02</v>
      </c>
      <c r="F22" s="59" t="s">
        <v>17</v>
      </c>
      <c r="G22" s="197">
        <v>18.3</v>
      </c>
      <c r="H22" s="84">
        <f t="shared" si="0"/>
        <v>0.21</v>
      </c>
      <c r="I22" s="83">
        <f t="shared" si="1"/>
        <v>22.14</v>
      </c>
      <c r="J22" s="82">
        <f t="shared" si="5"/>
        <v>398.96</v>
      </c>
    </row>
    <row r="23" spans="1:10" ht="42.75">
      <c r="A23" s="59" t="s">
        <v>303</v>
      </c>
      <c r="B23" s="87">
        <v>96557</v>
      </c>
      <c r="C23" s="59" t="s">
        <v>434</v>
      </c>
      <c r="D23" s="80" t="s">
        <v>263</v>
      </c>
      <c r="E23" s="81">
        <v>1.56</v>
      </c>
      <c r="F23" s="59" t="s">
        <v>3</v>
      </c>
      <c r="G23" s="197">
        <v>710.11</v>
      </c>
      <c r="H23" s="84">
        <f t="shared" si="0"/>
        <v>0.21</v>
      </c>
      <c r="I23" s="83">
        <f t="shared" si="1"/>
        <v>859.23</v>
      </c>
      <c r="J23" s="82">
        <f t="shared" si="5"/>
        <v>1340.4</v>
      </c>
    </row>
    <row r="24" spans="1:10" ht="28.5">
      <c r="A24" s="59" t="s">
        <v>304</v>
      </c>
      <c r="B24" s="87">
        <v>98557</v>
      </c>
      <c r="C24" s="59" t="s">
        <v>434</v>
      </c>
      <c r="D24" s="80" t="s">
        <v>259</v>
      </c>
      <c r="E24" s="81">
        <v>20.8</v>
      </c>
      <c r="F24" s="59" t="s">
        <v>1</v>
      </c>
      <c r="G24" s="197">
        <v>46.81</v>
      </c>
      <c r="H24" s="84">
        <f t="shared" si="0"/>
        <v>0.21</v>
      </c>
      <c r="I24" s="83">
        <f t="shared" si="1"/>
        <v>56.64</v>
      </c>
      <c r="J24" s="82">
        <f t="shared" si="5"/>
        <v>1178.1099999999999</v>
      </c>
    </row>
    <row r="25" spans="1:10" ht="15">
      <c r="A25" s="44"/>
      <c r="B25" s="171" t="s">
        <v>494</v>
      </c>
      <c r="C25" s="172"/>
      <c r="D25" s="172"/>
      <c r="E25" s="45"/>
      <c r="F25" s="46"/>
      <c r="G25" s="47"/>
      <c r="H25" s="48"/>
      <c r="I25" s="47"/>
      <c r="J25" s="47"/>
    </row>
    <row r="26" spans="1:10">
      <c r="A26" s="59" t="s">
        <v>496</v>
      </c>
      <c r="B26" s="104" t="s">
        <v>32</v>
      </c>
      <c r="C26" s="59" t="s">
        <v>158</v>
      </c>
      <c r="D26" s="80" t="s">
        <v>33</v>
      </c>
      <c r="E26" s="81">
        <v>14</v>
      </c>
      <c r="F26" s="59" t="s">
        <v>2</v>
      </c>
      <c r="G26" s="197">
        <v>75.47</v>
      </c>
      <c r="H26" s="84">
        <f t="shared" si="0"/>
        <v>0.21</v>
      </c>
      <c r="I26" s="83">
        <f t="shared" ref="I26:I32" si="6">ROUND(G26*(1+H26),2)</f>
        <v>91.32</v>
      </c>
      <c r="J26" s="82">
        <f t="shared" ref="J26:J32" si="7">ROUND(I26*E26,2)</f>
        <v>1278.48</v>
      </c>
    </row>
    <row r="27" spans="1:10" ht="28.5">
      <c r="A27" s="59" t="s">
        <v>497</v>
      </c>
      <c r="B27" s="87">
        <v>96527</v>
      </c>
      <c r="C27" s="59" t="s">
        <v>434</v>
      </c>
      <c r="D27" s="80" t="s">
        <v>265</v>
      </c>
      <c r="E27" s="81">
        <v>0.61</v>
      </c>
      <c r="F27" s="59" t="s">
        <v>3</v>
      </c>
      <c r="G27" s="197">
        <v>150.51</v>
      </c>
      <c r="H27" s="84">
        <f t="shared" si="0"/>
        <v>0.21</v>
      </c>
      <c r="I27" s="83">
        <f t="shared" si="6"/>
        <v>182.12</v>
      </c>
      <c r="J27" s="82">
        <f t="shared" si="7"/>
        <v>111.09</v>
      </c>
    </row>
    <row r="28" spans="1:10">
      <c r="A28" s="59" t="s">
        <v>498</v>
      </c>
      <c r="B28" s="87" t="s">
        <v>30</v>
      </c>
      <c r="C28" s="59" t="s">
        <v>158</v>
      </c>
      <c r="D28" s="80" t="s">
        <v>31</v>
      </c>
      <c r="E28" s="81">
        <v>7.0000000000000007E-2</v>
      </c>
      <c r="F28" s="59" t="s">
        <v>3</v>
      </c>
      <c r="G28" s="197">
        <v>224.12</v>
      </c>
      <c r="H28" s="84">
        <f t="shared" si="0"/>
        <v>0.21</v>
      </c>
      <c r="I28" s="83">
        <f t="shared" si="6"/>
        <v>271.19</v>
      </c>
      <c r="J28" s="82">
        <f t="shared" si="7"/>
        <v>18.98</v>
      </c>
    </row>
    <row r="29" spans="1:10" ht="28.5">
      <c r="A29" s="59" t="s">
        <v>499</v>
      </c>
      <c r="B29" s="85">
        <v>104919</v>
      </c>
      <c r="C29" s="59" t="s">
        <v>434</v>
      </c>
      <c r="D29" s="80" t="s">
        <v>262</v>
      </c>
      <c r="E29" s="81">
        <v>16.78</v>
      </c>
      <c r="F29" s="59" t="s">
        <v>17</v>
      </c>
      <c r="G29" s="197">
        <v>12.46</v>
      </c>
      <c r="H29" s="84">
        <f t="shared" si="0"/>
        <v>0.21</v>
      </c>
      <c r="I29" s="83">
        <f t="shared" si="6"/>
        <v>15.08</v>
      </c>
      <c r="J29" s="82">
        <f t="shared" si="7"/>
        <v>253.04</v>
      </c>
    </row>
    <row r="30" spans="1:10" ht="28.5">
      <c r="A30" s="59" t="s">
        <v>500</v>
      </c>
      <c r="B30" s="85">
        <v>104916</v>
      </c>
      <c r="C30" s="59" t="s">
        <v>434</v>
      </c>
      <c r="D30" s="80" t="s">
        <v>264</v>
      </c>
      <c r="E30" s="81">
        <v>3.67</v>
      </c>
      <c r="F30" s="59" t="s">
        <v>17</v>
      </c>
      <c r="G30" s="197">
        <v>18.3</v>
      </c>
      <c r="H30" s="84">
        <f t="shared" si="0"/>
        <v>0.21</v>
      </c>
      <c r="I30" s="83">
        <f t="shared" si="6"/>
        <v>22.14</v>
      </c>
      <c r="J30" s="82">
        <f t="shared" si="7"/>
        <v>81.25</v>
      </c>
    </row>
    <row r="31" spans="1:10" ht="42.75">
      <c r="A31" s="59" t="s">
        <v>501</v>
      </c>
      <c r="B31" s="87">
        <v>96557</v>
      </c>
      <c r="C31" s="59" t="s">
        <v>434</v>
      </c>
      <c r="D31" s="80" t="s">
        <v>263</v>
      </c>
      <c r="E31" s="81">
        <v>0.26</v>
      </c>
      <c r="F31" s="59" t="s">
        <v>3</v>
      </c>
      <c r="G31" s="197">
        <v>710.11</v>
      </c>
      <c r="H31" s="84">
        <f t="shared" si="0"/>
        <v>0.21</v>
      </c>
      <c r="I31" s="83">
        <f t="shared" si="6"/>
        <v>859.23</v>
      </c>
      <c r="J31" s="82">
        <f t="shared" si="7"/>
        <v>223.4</v>
      </c>
    </row>
    <row r="32" spans="1:10" ht="28.5">
      <c r="A32" s="59" t="s">
        <v>502</v>
      </c>
      <c r="B32" s="87">
        <v>98557</v>
      </c>
      <c r="C32" s="59" t="s">
        <v>434</v>
      </c>
      <c r="D32" s="80" t="s">
        <v>259</v>
      </c>
      <c r="E32" s="81">
        <v>4.42</v>
      </c>
      <c r="F32" s="59" t="s">
        <v>1</v>
      </c>
      <c r="G32" s="197">
        <v>46.81</v>
      </c>
      <c r="H32" s="84">
        <f t="shared" si="0"/>
        <v>0.21</v>
      </c>
      <c r="I32" s="83">
        <f t="shared" si="6"/>
        <v>56.64</v>
      </c>
      <c r="J32" s="82">
        <f t="shared" si="7"/>
        <v>250.35</v>
      </c>
    </row>
    <row r="33" spans="1:11">
      <c r="A33" s="29" t="s">
        <v>240</v>
      </c>
      <c r="B33" s="168" t="s">
        <v>305</v>
      </c>
      <c r="C33" s="169"/>
      <c r="D33" s="170"/>
      <c r="E33" s="30"/>
      <c r="F33" s="30"/>
      <c r="G33" s="31"/>
      <c r="H33" s="39"/>
      <c r="I33" s="31"/>
      <c r="J33" s="43">
        <f>SUM(J34:J47)</f>
        <v>20670.039999999997</v>
      </c>
    </row>
    <row r="34" spans="1:11" ht="42.75">
      <c r="A34" s="59" t="s">
        <v>306</v>
      </c>
      <c r="B34" s="85">
        <v>103358</v>
      </c>
      <c r="C34" s="59" t="s">
        <v>434</v>
      </c>
      <c r="D34" s="80" t="s">
        <v>282</v>
      </c>
      <c r="E34" s="81">
        <v>71.33</v>
      </c>
      <c r="F34" s="59" t="s">
        <v>1</v>
      </c>
      <c r="G34" s="197">
        <v>88.12</v>
      </c>
      <c r="H34" s="84">
        <f t="shared" si="0"/>
        <v>0.21</v>
      </c>
      <c r="I34" s="83">
        <f t="shared" ref="I34" si="8">ROUND(G34*(1+H34),2)</f>
        <v>106.63</v>
      </c>
      <c r="J34" s="82">
        <f t="shared" ref="J34:J42" si="9">ROUND(I34*E34,2)</f>
        <v>7605.92</v>
      </c>
    </row>
    <row r="35" spans="1:11" ht="42" customHeight="1">
      <c r="A35" s="59" t="s">
        <v>307</v>
      </c>
      <c r="B35" s="89">
        <v>92431</v>
      </c>
      <c r="C35" s="59" t="s">
        <v>434</v>
      </c>
      <c r="D35" s="80" t="s">
        <v>489</v>
      </c>
      <c r="E35" s="81">
        <v>18.12</v>
      </c>
      <c r="F35" s="59" t="s">
        <v>1</v>
      </c>
      <c r="G35" s="197">
        <v>69.23</v>
      </c>
      <c r="H35" s="84">
        <f t="shared" si="0"/>
        <v>0.21</v>
      </c>
      <c r="I35" s="83">
        <f t="shared" si="1"/>
        <v>83.77</v>
      </c>
      <c r="J35" s="82">
        <f t="shared" si="9"/>
        <v>1517.91</v>
      </c>
    </row>
    <row r="36" spans="1:11" ht="42.75">
      <c r="A36" s="59" t="s">
        <v>308</v>
      </c>
      <c r="B36" s="87">
        <v>92762</v>
      </c>
      <c r="C36" s="59" t="s">
        <v>434</v>
      </c>
      <c r="D36" s="80" t="s">
        <v>170</v>
      </c>
      <c r="E36" s="81">
        <v>69.099999999999994</v>
      </c>
      <c r="F36" s="59" t="s">
        <v>17</v>
      </c>
      <c r="G36" s="197">
        <v>10.1</v>
      </c>
      <c r="H36" s="84">
        <f t="shared" si="0"/>
        <v>0.21</v>
      </c>
      <c r="I36" s="83">
        <f t="shared" si="1"/>
        <v>12.22</v>
      </c>
      <c r="J36" s="82">
        <f t="shared" si="9"/>
        <v>844.4</v>
      </c>
    </row>
    <row r="37" spans="1:11" ht="42.75">
      <c r="A37" s="59" t="s">
        <v>309</v>
      </c>
      <c r="B37" s="87">
        <v>92759</v>
      </c>
      <c r="C37" s="59" t="s">
        <v>434</v>
      </c>
      <c r="D37" s="80" t="s">
        <v>168</v>
      </c>
      <c r="E37" s="81">
        <v>18.329999999999998</v>
      </c>
      <c r="F37" s="59" t="s">
        <v>17</v>
      </c>
      <c r="G37" s="197">
        <v>14.58</v>
      </c>
      <c r="H37" s="84">
        <f t="shared" si="0"/>
        <v>0.21</v>
      </c>
      <c r="I37" s="83">
        <f t="shared" si="1"/>
        <v>17.64</v>
      </c>
      <c r="J37" s="82">
        <f t="shared" si="9"/>
        <v>323.33999999999997</v>
      </c>
    </row>
    <row r="38" spans="1:11" ht="42.75">
      <c r="A38" s="59" t="s">
        <v>310</v>
      </c>
      <c r="B38" s="87">
        <v>103669</v>
      </c>
      <c r="C38" s="59" t="s">
        <v>434</v>
      </c>
      <c r="D38" s="80" t="s">
        <v>545</v>
      </c>
      <c r="E38" s="81">
        <v>1.1599999999999999</v>
      </c>
      <c r="F38" s="59" t="s">
        <v>3</v>
      </c>
      <c r="G38" s="197">
        <v>1050.1600000000001</v>
      </c>
      <c r="H38" s="84">
        <f t="shared" si="0"/>
        <v>0.21</v>
      </c>
      <c r="I38" s="83">
        <f t="shared" si="1"/>
        <v>1270.69</v>
      </c>
      <c r="J38" s="82">
        <f t="shared" si="9"/>
        <v>1474</v>
      </c>
      <c r="K38" s="64"/>
    </row>
    <row r="39" spans="1:11" ht="28.5">
      <c r="A39" s="59" t="s">
        <v>311</v>
      </c>
      <c r="B39" s="87" t="s">
        <v>34</v>
      </c>
      <c r="C39" s="59" t="s">
        <v>158</v>
      </c>
      <c r="D39" s="80" t="s">
        <v>35</v>
      </c>
      <c r="E39" s="81">
        <v>23.1</v>
      </c>
      <c r="F39" s="59" t="s">
        <v>1</v>
      </c>
      <c r="G39" s="197">
        <v>159.02000000000001</v>
      </c>
      <c r="H39" s="84">
        <f t="shared" si="0"/>
        <v>0.21</v>
      </c>
      <c r="I39" s="83">
        <f t="shared" si="1"/>
        <v>192.41</v>
      </c>
      <c r="J39" s="82">
        <f t="shared" si="9"/>
        <v>4444.67</v>
      </c>
    </row>
    <row r="40" spans="1:11" ht="28.5">
      <c r="A40" s="59" t="s">
        <v>312</v>
      </c>
      <c r="B40" s="85">
        <v>105021</v>
      </c>
      <c r="C40" s="59" t="s">
        <v>434</v>
      </c>
      <c r="D40" s="80" t="s">
        <v>266</v>
      </c>
      <c r="E40" s="81">
        <v>8.5</v>
      </c>
      <c r="F40" s="59" t="s">
        <v>2</v>
      </c>
      <c r="G40" s="197">
        <v>27</v>
      </c>
      <c r="H40" s="84">
        <f t="shared" si="0"/>
        <v>0.21</v>
      </c>
      <c r="I40" s="83">
        <f t="shared" si="1"/>
        <v>32.67</v>
      </c>
      <c r="J40" s="82">
        <f t="shared" si="9"/>
        <v>277.7</v>
      </c>
    </row>
    <row r="41" spans="1:11">
      <c r="A41" s="59" t="s">
        <v>313</v>
      </c>
      <c r="B41" s="85">
        <v>105027</v>
      </c>
      <c r="C41" s="59" t="s">
        <v>434</v>
      </c>
      <c r="D41" s="80" t="s">
        <v>267</v>
      </c>
      <c r="E41" s="81">
        <v>5</v>
      </c>
      <c r="F41" s="59" t="s">
        <v>2</v>
      </c>
      <c r="G41" s="197">
        <v>26.54</v>
      </c>
      <c r="H41" s="84">
        <f t="shared" si="0"/>
        <v>0.21</v>
      </c>
      <c r="I41" s="83">
        <f t="shared" si="1"/>
        <v>32.11</v>
      </c>
      <c r="J41" s="82">
        <f t="shared" si="9"/>
        <v>160.55000000000001</v>
      </c>
    </row>
    <row r="42" spans="1:11" ht="28.5">
      <c r="A42" s="59" t="s">
        <v>314</v>
      </c>
      <c r="B42" s="59">
        <v>105034</v>
      </c>
      <c r="C42" s="59" t="s">
        <v>434</v>
      </c>
      <c r="D42" s="80" t="s">
        <v>268</v>
      </c>
      <c r="E42" s="81">
        <v>26</v>
      </c>
      <c r="F42" s="59" t="s">
        <v>2</v>
      </c>
      <c r="G42" s="197">
        <v>54.05</v>
      </c>
      <c r="H42" s="84">
        <f t="shared" si="0"/>
        <v>0.21</v>
      </c>
      <c r="I42" s="83">
        <f t="shared" si="1"/>
        <v>65.400000000000006</v>
      </c>
      <c r="J42" s="82">
        <f t="shared" si="9"/>
        <v>1700.4</v>
      </c>
    </row>
    <row r="43" spans="1:11" ht="15">
      <c r="A43" s="44"/>
      <c r="B43" s="171" t="s">
        <v>488</v>
      </c>
      <c r="C43" s="172"/>
      <c r="D43" s="172"/>
      <c r="E43" s="45"/>
      <c r="F43" s="46"/>
      <c r="G43" s="47"/>
      <c r="H43" s="48"/>
      <c r="I43" s="47"/>
      <c r="J43" s="47"/>
    </row>
    <row r="44" spans="1:11" ht="42.75">
      <c r="A44" s="59" t="s">
        <v>503</v>
      </c>
      <c r="B44" s="86">
        <v>92762</v>
      </c>
      <c r="C44" s="59" t="s">
        <v>434</v>
      </c>
      <c r="D44" s="80" t="s">
        <v>170</v>
      </c>
      <c r="E44" s="81">
        <v>39.24</v>
      </c>
      <c r="F44" s="59" t="s">
        <v>17</v>
      </c>
      <c r="G44" s="197">
        <v>10.1</v>
      </c>
      <c r="H44" s="84">
        <f t="shared" si="0"/>
        <v>0.21</v>
      </c>
      <c r="I44" s="83">
        <f t="shared" si="1"/>
        <v>12.22</v>
      </c>
      <c r="J44" s="82">
        <f>ROUND(I44*E44,2)</f>
        <v>479.51</v>
      </c>
    </row>
    <row r="45" spans="1:11" ht="42.75">
      <c r="A45" s="59" t="s">
        <v>315</v>
      </c>
      <c r="B45" s="86">
        <v>92759</v>
      </c>
      <c r="C45" s="59" t="s">
        <v>434</v>
      </c>
      <c r="D45" s="80" t="s">
        <v>168</v>
      </c>
      <c r="E45" s="81">
        <v>10.61</v>
      </c>
      <c r="F45" s="59" t="s">
        <v>17</v>
      </c>
      <c r="G45" s="197">
        <v>14.58</v>
      </c>
      <c r="H45" s="84">
        <f t="shared" si="0"/>
        <v>0.21</v>
      </c>
      <c r="I45" s="83">
        <f t="shared" si="1"/>
        <v>17.64</v>
      </c>
      <c r="J45" s="82">
        <f>ROUND(I45*E45,2)</f>
        <v>187.16</v>
      </c>
    </row>
    <row r="46" spans="1:11" ht="28.5">
      <c r="A46" s="59" t="s">
        <v>316</v>
      </c>
      <c r="B46" s="86">
        <v>103669</v>
      </c>
      <c r="C46" s="59" t="s">
        <v>434</v>
      </c>
      <c r="D46" s="80" t="s">
        <v>466</v>
      </c>
      <c r="E46" s="81">
        <v>0.46</v>
      </c>
      <c r="F46" s="59" t="s">
        <v>3</v>
      </c>
      <c r="G46" s="197">
        <v>1050.1600000000001</v>
      </c>
      <c r="H46" s="84">
        <f t="shared" si="0"/>
        <v>0.21</v>
      </c>
      <c r="I46" s="83">
        <f t="shared" si="1"/>
        <v>1270.69</v>
      </c>
      <c r="J46" s="82">
        <f>ROUND(I46*E46,2)</f>
        <v>584.52</v>
      </c>
    </row>
    <row r="47" spans="1:11" ht="42.75">
      <c r="A47" s="59" t="s">
        <v>317</v>
      </c>
      <c r="B47" s="86">
        <v>103356</v>
      </c>
      <c r="C47" s="59" t="s">
        <v>434</v>
      </c>
      <c r="D47" s="80" t="s">
        <v>179</v>
      </c>
      <c r="E47" s="81">
        <v>12.16</v>
      </c>
      <c r="F47" s="59" t="s">
        <v>1</v>
      </c>
      <c r="G47" s="197">
        <v>72.72</v>
      </c>
      <c r="H47" s="84">
        <f t="shared" si="0"/>
        <v>0.21</v>
      </c>
      <c r="I47" s="83">
        <f t="shared" ref="I47" si="10">ROUND(G47*(1+H47),2)</f>
        <v>87.99</v>
      </c>
      <c r="J47" s="82">
        <f>ROUND(I47*E47,2)</f>
        <v>1069.96</v>
      </c>
    </row>
    <row r="48" spans="1:11">
      <c r="A48" s="29" t="s">
        <v>241</v>
      </c>
      <c r="B48" s="168" t="s">
        <v>318</v>
      </c>
      <c r="C48" s="169"/>
      <c r="D48" s="170"/>
      <c r="E48" s="30"/>
      <c r="F48" s="30"/>
      <c r="G48" s="31"/>
      <c r="H48" s="39"/>
      <c r="I48" s="31"/>
      <c r="J48" s="43">
        <f>SUM(J49:J57)</f>
        <v>11777.91</v>
      </c>
    </row>
    <row r="49" spans="1:11" ht="42.75">
      <c r="A49" s="59" t="s">
        <v>319</v>
      </c>
      <c r="B49" s="87">
        <v>92539</v>
      </c>
      <c r="C49" s="59" t="s">
        <v>434</v>
      </c>
      <c r="D49" s="80" t="s">
        <v>467</v>
      </c>
      <c r="E49" s="81">
        <v>37.799999999999997</v>
      </c>
      <c r="F49" s="59" t="s">
        <v>1</v>
      </c>
      <c r="G49" s="197">
        <v>111</v>
      </c>
      <c r="H49" s="84">
        <f t="shared" si="0"/>
        <v>0.21</v>
      </c>
      <c r="I49" s="83">
        <f t="shared" si="1"/>
        <v>134.31</v>
      </c>
      <c r="J49" s="82">
        <f t="shared" ref="J49:J54" si="11">ROUND(I49*E49,2)</f>
        <v>5076.92</v>
      </c>
    </row>
    <row r="50" spans="1:11" ht="28.5">
      <c r="A50" s="59" t="s">
        <v>320</v>
      </c>
      <c r="B50" s="92">
        <v>105087</v>
      </c>
      <c r="C50" s="59" t="s">
        <v>434</v>
      </c>
      <c r="D50" s="80" t="s">
        <v>269</v>
      </c>
      <c r="E50" s="81">
        <v>4.5</v>
      </c>
      <c r="F50" s="59" t="s">
        <v>2</v>
      </c>
      <c r="G50" s="197">
        <v>116.12</v>
      </c>
      <c r="H50" s="84">
        <f t="shared" si="0"/>
        <v>0.21</v>
      </c>
      <c r="I50" s="83">
        <f t="shared" si="1"/>
        <v>140.51</v>
      </c>
      <c r="J50" s="82">
        <f t="shared" si="11"/>
        <v>632.29999999999995</v>
      </c>
    </row>
    <row r="51" spans="1:11">
      <c r="A51" s="59" t="s">
        <v>321</v>
      </c>
      <c r="B51" s="87" t="s">
        <v>37</v>
      </c>
      <c r="C51" s="59" t="s">
        <v>158</v>
      </c>
      <c r="D51" s="80" t="s">
        <v>38</v>
      </c>
      <c r="E51" s="81">
        <v>40.82</v>
      </c>
      <c r="F51" s="59" t="s">
        <v>1</v>
      </c>
      <c r="G51" s="197">
        <v>75.239999999999995</v>
      </c>
      <c r="H51" s="84">
        <f t="shared" si="0"/>
        <v>0.21</v>
      </c>
      <c r="I51" s="83">
        <f t="shared" ref="I51" si="12">ROUND(G51*(1+H51),2)</f>
        <v>91.04</v>
      </c>
      <c r="J51" s="82">
        <f t="shared" si="11"/>
        <v>3716.25</v>
      </c>
    </row>
    <row r="52" spans="1:11">
      <c r="A52" s="59" t="s">
        <v>322</v>
      </c>
      <c r="B52" s="88" t="s">
        <v>57</v>
      </c>
      <c r="C52" s="59" t="s">
        <v>158</v>
      </c>
      <c r="D52" s="80" t="s">
        <v>58</v>
      </c>
      <c r="E52" s="81">
        <v>17.600000000000001</v>
      </c>
      <c r="F52" s="59" t="s">
        <v>2</v>
      </c>
      <c r="G52" s="197">
        <v>42.3</v>
      </c>
      <c r="H52" s="84">
        <f t="shared" si="0"/>
        <v>0.21</v>
      </c>
      <c r="I52" s="83">
        <f t="shared" si="1"/>
        <v>51.18</v>
      </c>
      <c r="J52" s="82">
        <f t="shared" si="11"/>
        <v>900.77</v>
      </c>
    </row>
    <row r="53" spans="1:11">
      <c r="A53" s="59" t="s">
        <v>323</v>
      </c>
      <c r="B53" s="87" t="s">
        <v>39</v>
      </c>
      <c r="C53" s="59" t="s">
        <v>158</v>
      </c>
      <c r="D53" s="80" t="s">
        <v>40</v>
      </c>
      <c r="E53" s="81">
        <v>7.4</v>
      </c>
      <c r="F53" s="59" t="s">
        <v>2</v>
      </c>
      <c r="G53" s="197">
        <v>18.03</v>
      </c>
      <c r="H53" s="84">
        <f t="shared" si="0"/>
        <v>0.21</v>
      </c>
      <c r="I53" s="83">
        <f t="shared" si="1"/>
        <v>21.82</v>
      </c>
      <c r="J53" s="82">
        <f t="shared" si="11"/>
        <v>161.47</v>
      </c>
    </row>
    <row r="54" spans="1:11" ht="28.5">
      <c r="A54" s="59" t="s">
        <v>490</v>
      </c>
      <c r="B54" s="87" t="s">
        <v>41</v>
      </c>
      <c r="C54" s="93" t="s">
        <v>158</v>
      </c>
      <c r="D54" s="94" t="s">
        <v>42</v>
      </c>
      <c r="E54" s="95">
        <v>8.4</v>
      </c>
      <c r="F54" s="93" t="s">
        <v>2</v>
      </c>
      <c r="G54" s="198">
        <v>35.880000000000003</v>
      </c>
      <c r="H54" s="98">
        <f t="shared" si="0"/>
        <v>0.21</v>
      </c>
      <c r="I54" s="97">
        <f t="shared" si="1"/>
        <v>43.41</v>
      </c>
      <c r="J54" s="96">
        <f t="shared" si="11"/>
        <v>364.64</v>
      </c>
    </row>
    <row r="55" spans="1:11" ht="15">
      <c r="A55" s="44"/>
      <c r="B55" s="171" t="s">
        <v>495</v>
      </c>
      <c r="C55" s="172"/>
      <c r="D55" s="172"/>
      <c r="E55" s="45"/>
      <c r="F55" s="46"/>
      <c r="G55" s="47"/>
      <c r="H55" s="48"/>
      <c r="I55" s="47"/>
      <c r="J55" s="47"/>
    </row>
    <row r="56" spans="1:11" ht="42.75">
      <c r="A56" s="59" t="s">
        <v>491</v>
      </c>
      <c r="B56" s="92">
        <v>92543</v>
      </c>
      <c r="C56" s="59" t="s">
        <v>434</v>
      </c>
      <c r="D56" s="80" t="s">
        <v>468</v>
      </c>
      <c r="E56" s="81">
        <v>9</v>
      </c>
      <c r="F56" s="59" t="s">
        <v>1</v>
      </c>
      <c r="G56" s="197">
        <v>33.770000000000003</v>
      </c>
      <c r="H56" s="84">
        <f t="shared" si="0"/>
        <v>0.21</v>
      </c>
      <c r="I56" s="83">
        <f t="shared" ref="I56:I57" si="13">ROUND(G56*(1+H56),2)</f>
        <v>40.86</v>
      </c>
      <c r="J56" s="82">
        <f>ROUND(I56*E56,2)</f>
        <v>367.74</v>
      </c>
    </row>
    <row r="57" spans="1:11" ht="57">
      <c r="A57" s="59" t="s">
        <v>492</v>
      </c>
      <c r="B57" s="104">
        <v>94210</v>
      </c>
      <c r="C57" s="59" t="s">
        <v>434</v>
      </c>
      <c r="D57" s="80" t="s">
        <v>161</v>
      </c>
      <c r="E57" s="81">
        <v>9</v>
      </c>
      <c r="F57" s="59" t="s">
        <v>1</v>
      </c>
      <c r="G57" s="197">
        <v>51.22</v>
      </c>
      <c r="H57" s="84">
        <f t="shared" si="0"/>
        <v>0.21</v>
      </c>
      <c r="I57" s="83">
        <f t="shared" si="13"/>
        <v>61.98</v>
      </c>
      <c r="J57" s="82">
        <f>ROUND(I57*E57,2)</f>
        <v>557.82000000000005</v>
      </c>
    </row>
    <row r="58" spans="1:11">
      <c r="A58" s="100" t="s">
        <v>242</v>
      </c>
      <c r="B58" s="168" t="s">
        <v>324</v>
      </c>
      <c r="C58" s="169"/>
      <c r="D58" s="170"/>
      <c r="E58" s="99"/>
      <c r="F58" s="99"/>
      <c r="G58" s="101"/>
      <c r="H58" s="102"/>
      <c r="I58" s="101"/>
      <c r="J58" s="103">
        <f>SUM(J59:J78)</f>
        <v>24449.870000000003</v>
      </c>
    </row>
    <row r="59" spans="1:11">
      <c r="A59" s="59" t="s">
        <v>325</v>
      </c>
      <c r="B59" s="86" t="s">
        <v>43</v>
      </c>
      <c r="C59" s="59" t="s">
        <v>158</v>
      </c>
      <c r="D59" s="80" t="s">
        <v>546</v>
      </c>
      <c r="E59" s="81">
        <v>96.67</v>
      </c>
      <c r="F59" s="59" t="s">
        <v>1</v>
      </c>
      <c r="G59" s="197">
        <v>8.27</v>
      </c>
      <c r="H59" s="84">
        <f t="shared" si="0"/>
        <v>0.21</v>
      </c>
      <c r="I59" s="83">
        <f t="shared" si="1"/>
        <v>10.01</v>
      </c>
      <c r="J59" s="82">
        <f t="shared" ref="J59:J73" si="14">ROUND(I59*E59,2)</f>
        <v>967.67</v>
      </c>
      <c r="K59" s="67"/>
    </row>
    <row r="60" spans="1:11" ht="28.5">
      <c r="A60" s="59" t="s">
        <v>326</v>
      </c>
      <c r="B60" s="86" t="s">
        <v>46</v>
      </c>
      <c r="C60" s="59" t="s">
        <v>158</v>
      </c>
      <c r="D60" s="80" t="s">
        <v>547</v>
      </c>
      <c r="E60" s="81">
        <v>96.67</v>
      </c>
      <c r="F60" s="59" t="s">
        <v>1</v>
      </c>
      <c r="G60" s="197">
        <v>31.91</v>
      </c>
      <c r="H60" s="84">
        <f t="shared" si="0"/>
        <v>0.21</v>
      </c>
      <c r="I60" s="83">
        <f t="shared" si="1"/>
        <v>38.61</v>
      </c>
      <c r="J60" s="82">
        <f t="shared" si="14"/>
        <v>3732.43</v>
      </c>
    </row>
    <row r="61" spans="1:11">
      <c r="A61" s="59" t="s">
        <v>327</v>
      </c>
      <c r="B61" s="86" t="s">
        <v>43</v>
      </c>
      <c r="C61" s="59" t="s">
        <v>158</v>
      </c>
      <c r="D61" s="80" t="s">
        <v>548</v>
      </c>
      <c r="E61" s="81">
        <v>79.52</v>
      </c>
      <c r="F61" s="59" t="s">
        <v>1</v>
      </c>
      <c r="G61" s="197">
        <v>8.27</v>
      </c>
      <c r="H61" s="84">
        <f t="shared" si="0"/>
        <v>0.21</v>
      </c>
      <c r="I61" s="83">
        <f t="shared" si="1"/>
        <v>10.01</v>
      </c>
      <c r="J61" s="82">
        <f t="shared" si="14"/>
        <v>796</v>
      </c>
    </row>
    <row r="62" spans="1:11">
      <c r="A62" s="59" t="s">
        <v>328</v>
      </c>
      <c r="B62" s="86" t="s">
        <v>45</v>
      </c>
      <c r="C62" s="59" t="s">
        <v>158</v>
      </c>
      <c r="D62" s="80" t="s">
        <v>549</v>
      </c>
      <c r="E62" s="81">
        <v>17.920000000000002</v>
      </c>
      <c r="F62" s="59" t="s">
        <v>1</v>
      </c>
      <c r="G62" s="197">
        <v>26.1</v>
      </c>
      <c r="H62" s="84">
        <f t="shared" si="0"/>
        <v>0.21</v>
      </c>
      <c r="I62" s="83">
        <f t="shared" si="1"/>
        <v>31.58</v>
      </c>
      <c r="J62" s="82">
        <f t="shared" si="14"/>
        <v>565.91</v>
      </c>
    </row>
    <row r="63" spans="1:11">
      <c r="A63" s="59" t="s">
        <v>329</v>
      </c>
      <c r="B63" s="86" t="s">
        <v>46</v>
      </c>
      <c r="C63" s="59" t="s">
        <v>158</v>
      </c>
      <c r="D63" s="80" t="s">
        <v>550</v>
      </c>
      <c r="E63" s="81">
        <v>61.6</v>
      </c>
      <c r="F63" s="59" t="s">
        <v>1</v>
      </c>
      <c r="G63" s="197">
        <v>31.91</v>
      </c>
      <c r="H63" s="84">
        <f t="shared" si="0"/>
        <v>0.21</v>
      </c>
      <c r="I63" s="83">
        <f t="shared" si="1"/>
        <v>38.61</v>
      </c>
      <c r="J63" s="82">
        <f t="shared" si="14"/>
        <v>2378.38</v>
      </c>
    </row>
    <row r="64" spans="1:11">
      <c r="A64" s="59" t="s">
        <v>330</v>
      </c>
      <c r="B64" s="86" t="s">
        <v>43</v>
      </c>
      <c r="C64" s="59" t="s">
        <v>158</v>
      </c>
      <c r="D64" s="80" t="s">
        <v>551</v>
      </c>
      <c r="E64" s="81">
        <v>17.899999999999999</v>
      </c>
      <c r="F64" s="59" t="s">
        <v>1</v>
      </c>
      <c r="G64" s="197">
        <v>8.27</v>
      </c>
      <c r="H64" s="84">
        <f t="shared" si="0"/>
        <v>0.21</v>
      </c>
      <c r="I64" s="83">
        <f t="shared" si="1"/>
        <v>10.01</v>
      </c>
      <c r="J64" s="82">
        <f t="shared" si="14"/>
        <v>179.18</v>
      </c>
    </row>
    <row r="65" spans="1:12">
      <c r="A65" s="59" t="s">
        <v>331</v>
      </c>
      <c r="B65" s="86" t="s">
        <v>46</v>
      </c>
      <c r="C65" s="59" t="s">
        <v>158</v>
      </c>
      <c r="D65" s="80" t="s">
        <v>552</v>
      </c>
      <c r="E65" s="81">
        <v>17.899999999999999</v>
      </c>
      <c r="F65" s="59" t="s">
        <v>1</v>
      </c>
      <c r="G65" s="197">
        <v>31.91</v>
      </c>
      <c r="H65" s="84">
        <f t="shared" si="0"/>
        <v>0.21</v>
      </c>
      <c r="I65" s="83">
        <f t="shared" si="1"/>
        <v>38.61</v>
      </c>
      <c r="J65" s="82">
        <f t="shared" si="14"/>
        <v>691.12</v>
      </c>
    </row>
    <row r="66" spans="1:12" ht="42.75">
      <c r="A66" s="59" t="s">
        <v>332</v>
      </c>
      <c r="B66" s="58">
        <v>87298</v>
      </c>
      <c r="C66" s="59" t="s">
        <v>434</v>
      </c>
      <c r="D66" s="80" t="s">
        <v>553</v>
      </c>
      <c r="E66" s="81">
        <v>1.2</v>
      </c>
      <c r="F66" s="59" t="s">
        <v>3</v>
      </c>
      <c r="G66" s="197">
        <v>683.68</v>
      </c>
      <c r="H66" s="84">
        <f t="shared" si="0"/>
        <v>0.21</v>
      </c>
      <c r="I66" s="83">
        <f>ROUND(G66*(1+H66),2)</f>
        <v>827.25</v>
      </c>
      <c r="J66" s="82">
        <f t="shared" si="14"/>
        <v>992.7</v>
      </c>
    </row>
    <row r="67" spans="1:12" ht="42.75">
      <c r="A67" s="59" t="s">
        <v>333</v>
      </c>
      <c r="B67" s="90" t="s">
        <v>49</v>
      </c>
      <c r="C67" s="59" t="s">
        <v>158</v>
      </c>
      <c r="D67" s="80" t="s">
        <v>50</v>
      </c>
      <c r="E67" s="81">
        <v>24.05</v>
      </c>
      <c r="F67" s="59" t="s">
        <v>1</v>
      </c>
      <c r="G67" s="197">
        <v>59.02</v>
      </c>
      <c r="H67" s="84">
        <f t="shared" si="0"/>
        <v>0.21</v>
      </c>
      <c r="I67" s="83">
        <f t="shared" si="1"/>
        <v>71.41</v>
      </c>
      <c r="J67" s="82">
        <f t="shared" si="14"/>
        <v>1717.41</v>
      </c>
    </row>
    <row r="68" spans="1:12" ht="42.75">
      <c r="A68" s="59" t="s">
        <v>334</v>
      </c>
      <c r="B68" s="86" t="s">
        <v>51</v>
      </c>
      <c r="C68" s="59" t="s">
        <v>158</v>
      </c>
      <c r="D68" s="80" t="s">
        <v>52</v>
      </c>
      <c r="E68" s="81">
        <v>26.6</v>
      </c>
      <c r="F68" s="59" t="s">
        <v>2</v>
      </c>
      <c r="G68" s="197">
        <v>7.98</v>
      </c>
      <c r="H68" s="84">
        <f t="shared" si="0"/>
        <v>0.21</v>
      </c>
      <c r="I68" s="83">
        <f t="shared" si="1"/>
        <v>9.66</v>
      </c>
      <c r="J68" s="82">
        <f t="shared" si="14"/>
        <v>256.95999999999998</v>
      </c>
    </row>
    <row r="69" spans="1:12" ht="28.5">
      <c r="A69" s="59" t="s">
        <v>335</v>
      </c>
      <c r="B69" s="86" t="s">
        <v>53</v>
      </c>
      <c r="C69" s="59" t="s">
        <v>158</v>
      </c>
      <c r="D69" s="80" t="s">
        <v>54</v>
      </c>
      <c r="E69" s="81">
        <v>24.05</v>
      </c>
      <c r="F69" s="59" t="s">
        <v>1</v>
      </c>
      <c r="G69" s="197">
        <v>15.14</v>
      </c>
      <c r="H69" s="84">
        <f t="shared" si="0"/>
        <v>0.21</v>
      </c>
      <c r="I69" s="83">
        <f t="shared" si="1"/>
        <v>18.32</v>
      </c>
      <c r="J69" s="82">
        <f t="shared" si="14"/>
        <v>440.6</v>
      </c>
    </row>
    <row r="70" spans="1:12" ht="28.5">
      <c r="A70" s="59" t="s">
        <v>336</v>
      </c>
      <c r="B70" s="86" t="s">
        <v>55</v>
      </c>
      <c r="C70" s="59" t="s">
        <v>158</v>
      </c>
      <c r="D70" s="80" t="s">
        <v>56</v>
      </c>
      <c r="E70" s="81">
        <v>26.6</v>
      </c>
      <c r="F70" s="59" t="s">
        <v>2</v>
      </c>
      <c r="G70" s="197">
        <v>1.66</v>
      </c>
      <c r="H70" s="84">
        <f t="shared" si="0"/>
        <v>0.21</v>
      </c>
      <c r="I70" s="83">
        <f t="shared" si="1"/>
        <v>2.0099999999999998</v>
      </c>
      <c r="J70" s="82">
        <f t="shared" si="14"/>
        <v>53.47</v>
      </c>
      <c r="L70" s="67"/>
    </row>
    <row r="71" spans="1:12">
      <c r="A71" s="59" t="s">
        <v>337</v>
      </c>
      <c r="B71" s="91">
        <v>98689</v>
      </c>
      <c r="C71" s="59" t="s">
        <v>434</v>
      </c>
      <c r="D71" s="80" t="s">
        <v>481</v>
      </c>
      <c r="E71" s="81">
        <v>2.2999999999999998</v>
      </c>
      <c r="F71" s="59" t="s">
        <v>2</v>
      </c>
      <c r="G71" s="197">
        <v>143.47</v>
      </c>
      <c r="H71" s="84">
        <f t="shared" si="0"/>
        <v>0.21</v>
      </c>
      <c r="I71" s="83">
        <f t="shared" si="1"/>
        <v>173.6</v>
      </c>
      <c r="J71" s="82">
        <f t="shared" si="14"/>
        <v>399.28</v>
      </c>
    </row>
    <row r="72" spans="1:12" ht="42.75">
      <c r="A72" s="59" t="s">
        <v>338</v>
      </c>
      <c r="B72" s="107">
        <v>87273</v>
      </c>
      <c r="C72" s="93" t="s">
        <v>434</v>
      </c>
      <c r="D72" s="94" t="s">
        <v>280</v>
      </c>
      <c r="E72" s="95">
        <v>17.25</v>
      </c>
      <c r="F72" s="93" t="s">
        <v>1</v>
      </c>
      <c r="G72" s="198">
        <v>71.37</v>
      </c>
      <c r="H72" s="98">
        <f t="shared" si="0"/>
        <v>0.21</v>
      </c>
      <c r="I72" s="97">
        <f t="shared" si="1"/>
        <v>86.36</v>
      </c>
      <c r="J72" s="96">
        <f t="shared" si="14"/>
        <v>1489.71</v>
      </c>
    </row>
    <row r="73" spans="1:12" ht="28.5">
      <c r="A73" s="59" t="s">
        <v>430</v>
      </c>
      <c r="B73" s="105" t="s">
        <v>48</v>
      </c>
      <c r="C73" s="59" t="s">
        <v>158</v>
      </c>
      <c r="D73" s="80" t="s">
        <v>554</v>
      </c>
      <c r="E73" s="81">
        <v>1.08</v>
      </c>
      <c r="F73" s="59" t="s">
        <v>3</v>
      </c>
      <c r="G73" s="197">
        <v>1107.49</v>
      </c>
      <c r="H73" s="84">
        <f t="shared" si="0"/>
        <v>0.21</v>
      </c>
      <c r="I73" s="83">
        <f t="shared" ref="I73" si="15">ROUND(G73*(1+H73),2)</f>
        <v>1340.06</v>
      </c>
      <c r="J73" s="82">
        <f t="shared" si="14"/>
        <v>1447.26</v>
      </c>
    </row>
    <row r="74" spans="1:12" ht="15">
      <c r="A74" s="106"/>
      <c r="B74" s="181" t="s">
        <v>504</v>
      </c>
      <c r="C74" s="181"/>
      <c r="D74" s="181"/>
      <c r="E74" s="108"/>
      <c r="F74" s="109"/>
      <c r="G74" s="110"/>
      <c r="H74" s="111"/>
      <c r="I74" s="110"/>
      <c r="J74" s="110"/>
    </row>
    <row r="75" spans="1:12" ht="42.75">
      <c r="A75" s="59" t="s">
        <v>452</v>
      </c>
      <c r="B75" s="105">
        <v>94991</v>
      </c>
      <c r="C75" s="59" t="s">
        <v>434</v>
      </c>
      <c r="D75" s="80" t="s">
        <v>555</v>
      </c>
      <c r="E75" s="81">
        <v>5.4</v>
      </c>
      <c r="F75" s="59" t="s">
        <v>3</v>
      </c>
      <c r="G75" s="197">
        <v>739.42</v>
      </c>
      <c r="H75" s="84">
        <f t="shared" si="0"/>
        <v>0.21</v>
      </c>
      <c r="I75" s="83">
        <f t="shared" ref="I75" si="16">ROUND(G75*(1+H75),2)</f>
        <v>894.7</v>
      </c>
      <c r="J75" s="83">
        <f>ROUND(I75*E75,2)</f>
        <v>4831.38</v>
      </c>
    </row>
    <row r="76" spans="1:12" ht="57">
      <c r="A76" s="59" t="s">
        <v>505</v>
      </c>
      <c r="B76" s="140">
        <v>94276</v>
      </c>
      <c r="C76" s="59" t="s">
        <v>434</v>
      </c>
      <c r="D76" s="80" t="s">
        <v>261</v>
      </c>
      <c r="E76" s="81">
        <v>9</v>
      </c>
      <c r="F76" s="59" t="s">
        <v>2</v>
      </c>
      <c r="G76" s="197">
        <v>49.05</v>
      </c>
      <c r="H76" s="84">
        <f t="shared" si="0"/>
        <v>0.21</v>
      </c>
      <c r="I76" s="83">
        <f t="shared" ref="I76" si="17">ROUND(G76*(1+H76),2)</f>
        <v>59.35</v>
      </c>
      <c r="J76" s="83">
        <f>ROUND(I76*E76,2)</f>
        <v>534.15</v>
      </c>
    </row>
    <row r="77" spans="1:12" ht="57">
      <c r="A77" s="59" t="s">
        <v>506</v>
      </c>
      <c r="B77" s="92">
        <v>94995</v>
      </c>
      <c r="C77" s="59" t="s">
        <v>434</v>
      </c>
      <c r="D77" s="80" t="s">
        <v>556</v>
      </c>
      <c r="E77" s="81">
        <v>14.3</v>
      </c>
      <c r="F77" s="59" t="s">
        <v>1</v>
      </c>
      <c r="G77" s="197">
        <v>89.14</v>
      </c>
      <c r="H77" s="84">
        <f t="shared" si="0"/>
        <v>0.21</v>
      </c>
      <c r="I77" s="83">
        <f t="shared" ref="I77" si="18">ROUND(G77*(1+H77),2)</f>
        <v>107.86</v>
      </c>
      <c r="J77" s="83">
        <f>ROUND(I77*E77,2)</f>
        <v>1542.4</v>
      </c>
    </row>
    <row r="78" spans="1:12" ht="28.5">
      <c r="A78" s="59" t="s">
        <v>525</v>
      </c>
      <c r="B78" s="105" t="s">
        <v>48</v>
      </c>
      <c r="C78" s="59" t="s">
        <v>158</v>
      </c>
      <c r="D78" s="80" t="s">
        <v>554</v>
      </c>
      <c r="E78" s="81">
        <v>1.07</v>
      </c>
      <c r="F78" s="59" t="s">
        <v>3</v>
      </c>
      <c r="G78" s="197">
        <v>1107.49</v>
      </c>
      <c r="H78" s="84">
        <f t="shared" si="0"/>
        <v>0.21</v>
      </c>
      <c r="I78" s="83">
        <f t="shared" ref="I78" si="19">ROUND(G78*(1+H78),2)</f>
        <v>1340.06</v>
      </c>
      <c r="J78" s="82">
        <f>ROUND(I78*E78,2)</f>
        <v>1433.86</v>
      </c>
    </row>
    <row r="79" spans="1:12">
      <c r="A79" s="100" t="s">
        <v>243</v>
      </c>
      <c r="B79" s="168" t="s">
        <v>432</v>
      </c>
      <c r="C79" s="169"/>
      <c r="D79" s="170"/>
      <c r="E79" s="99"/>
      <c r="F79" s="99"/>
      <c r="G79" s="101"/>
      <c r="H79" s="102"/>
      <c r="I79" s="101"/>
      <c r="J79" s="103">
        <f>SUM(J80:J89)</f>
        <v>45939.79</v>
      </c>
    </row>
    <row r="80" spans="1:12">
      <c r="A80" s="59" t="s">
        <v>339</v>
      </c>
      <c r="B80" s="86" t="s">
        <v>65</v>
      </c>
      <c r="C80" s="59" t="s">
        <v>158</v>
      </c>
      <c r="D80" s="80" t="s">
        <v>464</v>
      </c>
      <c r="E80" s="81">
        <v>4.83</v>
      </c>
      <c r="F80" s="59" t="s">
        <v>1</v>
      </c>
      <c r="G80" s="197">
        <v>449.96</v>
      </c>
      <c r="H80" s="84">
        <f t="shared" si="0"/>
        <v>0.21</v>
      </c>
      <c r="I80" s="83">
        <f t="shared" si="1"/>
        <v>544.45000000000005</v>
      </c>
      <c r="J80" s="82">
        <f>ROUND(I80*E80,2)</f>
        <v>2629.69</v>
      </c>
    </row>
    <row r="81" spans="1:11">
      <c r="A81" s="59" t="s">
        <v>340</v>
      </c>
      <c r="B81" s="86" t="s">
        <v>63</v>
      </c>
      <c r="C81" s="59" t="s">
        <v>158</v>
      </c>
      <c r="D81" s="80" t="s">
        <v>462</v>
      </c>
      <c r="E81" s="81">
        <v>1.44</v>
      </c>
      <c r="F81" s="59" t="s">
        <v>1</v>
      </c>
      <c r="G81" s="197">
        <v>472.41</v>
      </c>
      <c r="H81" s="84">
        <f t="shared" si="0"/>
        <v>0.21</v>
      </c>
      <c r="I81" s="83">
        <f t="shared" si="1"/>
        <v>571.62</v>
      </c>
      <c r="J81" s="82">
        <f>ROUND(I81*E81,2)</f>
        <v>823.13</v>
      </c>
    </row>
    <row r="82" spans="1:11">
      <c r="A82" s="59" t="s">
        <v>342</v>
      </c>
      <c r="B82" s="86" t="s">
        <v>64</v>
      </c>
      <c r="C82" s="59" t="s">
        <v>158</v>
      </c>
      <c r="D82" s="80" t="s">
        <v>463</v>
      </c>
      <c r="E82" s="81">
        <v>1.5</v>
      </c>
      <c r="F82" s="59" t="s">
        <v>1</v>
      </c>
      <c r="G82" s="197">
        <v>474.07</v>
      </c>
      <c r="H82" s="84">
        <f t="shared" si="0"/>
        <v>0.21</v>
      </c>
      <c r="I82" s="83">
        <f t="shared" si="1"/>
        <v>573.62</v>
      </c>
      <c r="J82" s="82">
        <f>ROUND(I82*E82,2)</f>
        <v>860.43</v>
      </c>
    </row>
    <row r="83" spans="1:11">
      <c r="A83" s="59" t="s">
        <v>343</v>
      </c>
      <c r="B83" s="86">
        <v>100701</v>
      </c>
      <c r="C83" s="59" t="s">
        <v>434</v>
      </c>
      <c r="D83" s="131" t="s">
        <v>516</v>
      </c>
      <c r="E83" s="81">
        <v>1.94</v>
      </c>
      <c r="F83" s="59" t="s">
        <v>1</v>
      </c>
      <c r="G83" s="197">
        <v>660.57</v>
      </c>
      <c r="H83" s="84">
        <f t="shared" si="0"/>
        <v>0.21</v>
      </c>
      <c r="I83" s="83">
        <f t="shared" si="1"/>
        <v>799.29</v>
      </c>
      <c r="J83" s="82">
        <f>ROUND(I83*E83,2)</f>
        <v>1550.62</v>
      </c>
    </row>
    <row r="84" spans="1:11" ht="24">
      <c r="A84" s="59" t="s">
        <v>507</v>
      </c>
      <c r="B84" s="78">
        <v>99861</v>
      </c>
      <c r="C84" s="59" t="s">
        <v>434</v>
      </c>
      <c r="D84" s="131" t="s">
        <v>470</v>
      </c>
      <c r="E84" s="81">
        <v>1.76</v>
      </c>
      <c r="F84" s="59" t="s">
        <v>1</v>
      </c>
      <c r="G84" s="197">
        <v>622.30999999999995</v>
      </c>
      <c r="H84" s="84">
        <f t="shared" si="0"/>
        <v>0.21</v>
      </c>
      <c r="I84" s="83">
        <f t="shared" ref="I84" si="20">ROUND(G84*(1+H84),2)</f>
        <v>753</v>
      </c>
      <c r="J84" s="82">
        <f>ROUND(I84*E84,2)</f>
        <v>1325.28</v>
      </c>
    </row>
    <row r="85" spans="1:11">
      <c r="A85" s="112"/>
      <c r="B85" s="177" t="s">
        <v>493</v>
      </c>
      <c r="C85" s="177"/>
      <c r="D85" s="177"/>
      <c r="E85" s="113"/>
      <c r="F85" s="114"/>
      <c r="G85" s="199"/>
      <c r="H85" s="115"/>
      <c r="I85" s="116"/>
      <c r="J85" s="116"/>
    </row>
    <row r="86" spans="1:11" ht="24">
      <c r="A86" s="71" t="s">
        <v>508</v>
      </c>
      <c r="B86" s="65">
        <v>98522</v>
      </c>
      <c r="C86" s="59" t="s">
        <v>434</v>
      </c>
      <c r="D86" s="131" t="s">
        <v>465</v>
      </c>
      <c r="E86" s="81">
        <v>131</v>
      </c>
      <c r="F86" s="59" t="s">
        <v>2</v>
      </c>
      <c r="G86" s="197">
        <v>183.26</v>
      </c>
      <c r="H86" s="84">
        <f t="shared" si="0"/>
        <v>0.21</v>
      </c>
      <c r="I86" s="83">
        <f t="shared" si="1"/>
        <v>221.74</v>
      </c>
      <c r="J86" s="82">
        <f>ROUND(I86*E86,2)</f>
        <v>29047.94</v>
      </c>
    </row>
    <row r="87" spans="1:11">
      <c r="A87" s="71" t="s">
        <v>344</v>
      </c>
      <c r="B87" s="66" t="s">
        <v>284</v>
      </c>
      <c r="C87" s="59" t="s">
        <v>271</v>
      </c>
      <c r="D87" s="131" t="s">
        <v>273</v>
      </c>
      <c r="E87" s="81">
        <v>8</v>
      </c>
      <c r="F87" s="59" t="s">
        <v>1</v>
      </c>
      <c r="G87" s="197">
        <v>781.59</v>
      </c>
      <c r="H87" s="84">
        <f t="shared" si="0"/>
        <v>0.21</v>
      </c>
      <c r="I87" s="83">
        <f t="shared" si="1"/>
        <v>945.72</v>
      </c>
      <c r="J87" s="82">
        <f>ROUND(I87*E87,2)</f>
        <v>7565.76</v>
      </c>
    </row>
    <row r="88" spans="1:11">
      <c r="A88" s="71" t="s">
        <v>345</v>
      </c>
      <c r="B88" s="66" t="s">
        <v>283</v>
      </c>
      <c r="C88" s="59" t="s">
        <v>271</v>
      </c>
      <c r="D88" s="131" t="s">
        <v>272</v>
      </c>
      <c r="E88" s="81">
        <v>1.89</v>
      </c>
      <c r="F88" s="59" t="s">
        <v>1</v>
      </c>
      <c r="G88" s="197">
        <v>820.86</v>
      </c>
      <c r="H88" s="84">
        <f t="shared" si="0"/>
        <v>0.21</v>
      </c>
      <c r="I88" s="83">
        <f t="shared" si="1"/>
        <v>993.24</v>
      </c>
      <c r="J88" s="82">
        <f>ROUND(I88*E88,2)</f>
        <v>1877.22</v>
      </c>
    </row>
    <row r="89" spans="1:11">
      <c r="A89" s="71" t="s">
        <v>540</v>
      </c>
      <c r="B89" s="117" t="s">
        <v>66</v>
      </c>
      <c r="C89" s="59" t="s">
        <v>158</v>
      </c>
      <c r="D89" s="80" t="s">
        <v>67</v>
      </c>
      <c r="E89" s="81">
        <v>4</v>
      </c>
      <c r="F89" s="59" t="s">
        <v>0</v>
      </c>
      <c r="G89" s="197">
        <v>53.66</v>
      </c>
      <c r="H89" s="84">
        <f t="shared" si="0"/>
        <v>0.21</v>
      </c>
      <c r="I89" s="83">
        <f t="shared" si="1"/>
        <v>64.930000000000007</v>
      </c>
      <c r="J89" s="82">
        <f>ROUND(I89*E89,2)</f>
        <v>259.72000000000003</v>
      </c>
    </row>
    <row r="90" spans="1:11">
      <c r="A90" s="119" t="s">
        <v>244</v>
      </c>
      <c r="B90" s="178" t="s">
        <v>68</v>
      </c>
      <c r="C90" s="179"/>
      <c r="D90" s="180"/>
      <c r="E90" s="118"/>
      <c r="F90" s="118"/>
      <c r="G90" s="120"/>
      <c r="H90" s="121"/>
      <c r="I90" s="120"/>
      <c r="J90" s="51">
        <f>SUM(J91:J94)</f>
        <v>8852.9999999999982</v>
      </c>
    </row>
    <row r="91" spans="1:11">
      <c r="A91" s="79" t="s">
        <v>453</v>
      </c>
      <c r="B91" s="123" t="s">
        <v>69</v>
      </c>
      <c r="C91" s="59" t="s">
        <v>158</v>
      </c>
      <c r="D91" s="80" t="s">
        <v>70</v>
      </c>
      <c r="E91" s="81">
        <v>139.05000000000001</v>
      </c>
      <c r="F91" s="59" t="s">
        <v>1</v>
      </c>
      <c r="G91" s="197">
        <v>33.56</v>
      </c>
      <c r="H91" s="84">
        <f t="shared" si="0"/>
        <v>0.21</v>
      </c>
      <c r="I91" s="83">
        <f t="shared" si="1"/>
        <v>40.61</v>
      </c>
      <c r="J91" s="82">
        <f>ROUND(I91*E91,2)</f>
        <v>5646.82</v>
      </c>
      <c r="K91" s="67"/>
    </row>
    <row r="92" spans="1:11" ht="28.5">
      <c r="A92" s="79" t="s">
        <v>346</v>
      </c>
      <c r="B92" s="62" t="s">
        <v>74</v>
      </c>
      <c r="C92" s="59" t="s">
        <v>158</v>
      </c>
      <c r="D92" s="80" t="s">
        <v>557</v>
      </c>
      <c r="E92" s="81">
        <v>11.84</v>
      </c>
      <c r="F92" s="59" t="s">
        <v>1</v>
      </c>
      <c r="G92" s="197">
        <v>55.3</v>
      </c>
      <c r="H92" s="84">
        <f t="shared" si="0"/>
        <v>0.21</v>
      </c>
      <c r="I92" s="83">
        <f t="shared" si="1"/>
        <v>66.91</v>
      </c>
      <c r="J92" s="82">
        <f>ROUND(I92*E92,2)</f>
        <v>792.21</v>
      </c>
    </row>
    <row r="93" spans="1:11">
      <c r="A93" s="79" t="s">
        <v>347</v>
      </c>
      <c r="B93" s="62" t="s">
        <v>73</v>
      </c>
      <c r="C93" s="59" t="s">
        <v>158</v>
      </c>
      <c r="D93" s="80" t="s">
        <v>558</v>
      </c>
      <c r="E93" s="81">
        <v>37.11</v>
      </c>
      <c r="F93" s="59" t="s">
        <v>1</v>
      </c>
      <c r="G93" s="197">
        <v>40.869999999999997</v>
      </c>
      <c r="H93" s="84">
        <f t="shared" si="0"/>
        <v>0.21</v>
      </c>
      <c r="I93" s="83">
        <f t="shared" ref="I93" si="21">ROUND(G93*(1+H93),2)</f>
        <v>49.45</v>
      </c>
      <c r="J93" s="82">
        <f>ROUND(I93*E93,2)</f>
        <v>1835.09</v>
      </c>
    </row>
    <row r="94" spans="1:11" ht="28.5">
      <c r="A94" s="79" t="s">
        <v>348</v>
      </c>
      <c r="B94" s="87">
        <v>102213</v>
      </c>
      <c r="C94" s="59" t="s">
        <v>434</v>
      </c>
      <c r="D94" s="80" t="s">
        <v>559</v>
      </c>
      <c r="E94" s="81">
        <v>18.850000000000001</v>
      </c>
      <c r="F94" s="59" t="s">
        <v>1</v>
      </c>
      <c r="G94" s="197">
        <v>25.38</v>
      </c>
      <c r="H94" s="84">
        <f t="shared" ref="H94:H173" si="22">$B$3</f>
        <v>0.21</v>
      </c>
      <c r="I94" s="83">
        <f t="shared" ref="I94:I155" si="23">ROUND(G94*(1+H94),2)</f>
        <v>30.71</v>
      </c>
      <c r="J94" s="82">
        <f>ROUND(I94*E94,2)</f>
        <v>578.88</v>
      </c>
    </row>
    <row r="95" spans="1:11">
      <c r="A95" s="100" t="s">
        <v>245</v>
      </c>
      <c r="B95" s="168" t="s">
        <v>404</v>
      </c>
      <c r="C95" s="169"/>
      <c r="D95" s="170"/>
      <c r="E95" s="99"/>
      <c r="F95" s="99"/>
      <c r="G95" s="101"/>
      <c r="H95" s="102"/>
      <c r="I95" s="101"/>
      <c r="J95" s="122">
        <f>SUM(J97:J161)</f>
        <v>16946.660000000003</v>
      </c>
    </row>
    <row r="96" spans="1:11" ht="14.25" customHeight="1">
      <c r="A96" s="49"/>
      <c r="B96" s="174" t="s">
        <v>349</v>
      </c>
      <c r="C96" s="175"/>
      <c r="D96" s="175"/>
      <c r="E96" s="175"/>
      <c r="F96" s="175"/>
      <c r="G96" s="175"/>
      <c r="H96" s="176"/>
      <c r="I96" s="50"/>
      <c r="J96" s="52"/>
    </row>
    <row r="97" spans="1:11" ht="42.75">
      <c r="A97" s="71" t="s">
        <v>341</v>
      </c>
      <c r="B97" s="124">
        <v>101498</v>
      </c>
      <c r="C97" s="59" t="s">
        <v>434</v>
      </c>
      <c r="D97" s="80" t="s">
        <v>475</v>
      </c>
      <c r="E97" s="81">
        <v>1</v>
      </c>
      <c r="F97" s="59" t="s">
        <v>0</v>
      </c>
      <c r="G97" s="197">
        <v>2315.37</v>
      </c>
      <c r="H97" s="84">
        <f t="shared" si="22"/>
        <v>0.21</v>
      </c>
      <c r="I97" s="83">
        <f t="shared" si="23"/>
        <v>2801.6</v>
      </c>
      <c r="J97" s="82">
        <f t="shared" ref="J97:J103" si="24">ROUND(I97*E97,2)</f>
        <v>2801.6</v>
      </c>
    </row>
    <row r="98" spans="1:11">
      <c r="A98" s="71" t="s">
        <v>350</v>
      </c>
      <c r="B98" s="71" t="s">
        <v>59</v>
      </c>
      <c r="C98" s="59" t="s">
        <v>158</v>
      </c>
      <c r="D98" s="80" t="s">
        <v>60</v>
      </c>
      <c r="E98" s="81">
        <v>0.6</v>
      </c>
      <c r="F98" s="59" t="s">
        <v>1</v>
      </c>
      <c r="G98" s="197">
        <v>962.91</v>
      </c>
      <c r="H98" s="84">
        <f t="shared" si="22"/>
        <v>0.21</v>
      </c>
      <c r="I98" s="83">
        <f t="shared" si="23"/>
        <v>1165.1199999999999</v>
      </c>
      <c r="J98" s="82">
        <f t="shared" si="24"/>
        <v>699.07</v>
      </c>
      <c r="K98" s="36"/>
    </row>
    <row r="99" spans="1:11">
      <c r="A99" s="71" t="s">
        <v>351</v>
      </c>
      <c r="B99" s="71" t="s">
        <v>74</v>
      </c>
      <c r="C99" s="59" t="s">
        <v>158</v>
      </c>
      <c r="D99" s="80" t="s">
        <v>75</v>
      </c>
      <c r="E99" s="81">
        <v>1</v>
      </c>
      <c r="F99" s="59" t="s">
        <v>1</v>
      </c>
      <c r="G99" s="197">
        <v>55.3</v>
      </c>
      <c r="H99" s="84">
        <f t="shared" si="22"/>
        <v>0.21</v>
      </c>
      <c r="I99" s="83">
        <f t="shared" si="23"/>
        <v>66.91</v>
      </c>
      <c r="J99" s="82">
        <f t="shared" si="24"/>
        <v>66.91</v>
      </c>
    </row>
    <row r="100" spans="1:11">
      <c r="A100" s="71" t="s">
        <v>352</v>
      </c>
      <c r="B100" s="71" t="s">
        <v>66</v>
      </c>
      <c r="C100" s="59" t="s">
        <v>158</v>
      </c>
      <c r="D100" s="80" t="s">
        <v>67</v>
      </c>
      <c r="E100" s="81">
        <v>2</v>
      </c>
      <c r="F100" s="59" t="s">
        <v>0</v>
      </c>
      <c r="G100" s="197">
        <v>53.66</v>
      </c>
      <c r="H100" s="84">
        <f t="shared" si="22"/>
        <v>0.21</v>
      </c>
      <c r="I100" s="83">
        <f t="shared" si="23"/>
        <v>64.930000000000007</v>
      </c>
      <c r="J100" s="82">
        <f t="shared" si="24"/>
        <v>129.86000000000001</v>
      </c>
    </row>
    <row r="101" spans="1:11" ht="28.5">
      <c r="A101" s="71" t="s">
        <v>353</v>
      </c>
      <c r="B101" s="86">
        <v>41195</v>
      </c>
      <c r="C101" s="59" t="s">
        <v>230</v>
      </c>
      <c r="D101" s="80" t="s">
        <v>289</v>
      </c>
      <c r="E101" s="81">
        <v>1</v>
      </c>
      <c r="F101" s="59" t="s">
        <v>0</v>
      </c>
      <c r="G101" s="197">
        <v>560.37</v>
      </c>
      <c r="H101" s="84">
        <f t="shared" si="22"/>
        <v>0.21</v>
      </c>
      <c r="I101" s="83">
        <f t="shared" si="23"/>
        <v>678.05</v>
      </c>
      <c r="J101" s="82">
        <f t="shared" si="24"/>
        <v>678.05</v>
      </c>
    </row>
    <row r="102" spans="1:11" ht="28.5">
      <c r="A102" s="71" t="s">
        <v>355</v>
      </c>
      <c r="B102" s="86" t="s">
        <v>82</v>
      </c>
      <c r="C102" s="59" t="s">
        <v>158</v>
      </c>
      <c r="D102" s="80" t="s">
        <v>83</v>
      </c>
      <c r="E102" s="81">
        <v>2</v>
      </c>
      <c r="F102" s="59" t="s">
        <v>0</v>
      </c>
      <c r="G102" s="197">
        <v>80.11</v>
      </c>
      <c r="H102" s="84">
        <f t="shared" si="22"/>
        <v>0.21</v>
      </c>
      <c r="I102" s="83">
        <f t="shared" ref="I102:I103" si="25">ROUND(G102*(1+H102),2)</f>
        <v>96.93</v>
      </c>
      <c r="J102" s="82">
        <f t="shared" si="24"/>
        <v>193.86</v>
      </c>
    </row>
    <row r="103" spans="1:11" ht="22.5" customHeight="1">
      <c r="A103" s="71" t="s">
        <v>356</v>
      </c>
      <c r="B103" s="86" t="s">
        <v>90</v>
      </c>
      <c r="C103" s="59" t="s">
        <v>158</v>
      </c>
      <c r="D103" s="80" t="s">
        <v>91</v>
      </c>
      <c r="E103" s="81">
        <v>1</v>
      </c>
      <c r="F103" s="59" t="s">
        <v>2</v>
      </c>
      <c r="G103" s="197">
        <v>11.37</v>
      </c>
      <c r="H103" s="84">
        <f t="shared" si="22"/>
        <v>0.21</v>
      </c>
      <c r="I103" s="83">
        <f t="shared" si="25"/>
        <v>13.76</v>
      </c>
      <c r="J103" s="82">
        <f t="shared" si="24"/>
        <v>13.76</v>
      </c>
    </row>
    <row r="104" spans="1:11">
      <c r="A104" s="49"/>
      <c r="B104" s="174" t="s">
        <v>354</v>
      </c>
      <c r="C104" s="175"/>
      <c r="D104" s="175"/>
      <c r="E104" s="175"/>
      <c r="F104" s="175"/>
      <c r="G104" s="175"/>
      <c r="H104" s="176"/>
      <c r="I104" s="50"/>
      <c r="J104" s="52"/>
    </row>
    <row r="105" spans="1:11" ht="28.5">
      <c r="A105" s="71" t="s">
        <v>357</v>
      </c>
      <c r="B105" s="86">
        <v>39805</v>
      </c>
      <c r="C105" s="59" t="s">
        <v>230</v>
      </c>
      <c r="D105" s="80" t="s">
        <v>290</v>
      </c>
      <c r="E105" s="81">
        <v>1</v>
      </c>
      <c r="F105" s="59" t="s">
        <v>0</v>
      </c>
      <c r="G105" s="197">
        <v>136.16</v>
      </c>
      <c r="H105" s="84">
        <f t="shared" si="22"/>
        <v>0.21</v>
      </c>
      <c r="I105" s="83">
        <f t="shared" si="23"/>
        <v>164.75</v>
      </c>
      <c r="J105" s="82">
        <f t="shared" ref="J105:J115" si="26">ROUND(I105*E105,2)</f>
        <v>164.75</v>
      </c>
    </row>
    <row r="106" spans="1:11">
      <c r="A106" s="71" t="s">
        <v>358</v>
      </c>
      <c r="B106" s="124" t="s">
        <v>80</v>
      </c>
      <c r="C106" s="59" t="s">
        <v>158</v>
      </c>
      <c r="D106" s="80" t="s">
        <v>81</v>
      </c>
      <c r="E106" s="81">
        <v>1</v>
      </c>
      <c r="F106" s="59" t="s">
        <v>0</v>
      </c>
      <c r="G106" s="197">
        <v>389.93</v>
      </c>
      <c r="H106" s="84">
        <f t="shared" si="22"/>
        <v>0.21</v>
      </c>
      <c r="I106" s="83">
        <f t="shared" si="23"/>
        <v>471.82</v>
      </c>
      <c r="J106" s="82">
        <f t="shared" si="26"/>
        <v>471.82</v>
      </c>
    </row>
    <row r="107" spans="1:11">
      <c r="A107" s="71" t="s">
        <v>359</v>
      </c>
      <c r="B107" s="124" t="s">
        <v>78</v>
      </c>
      <c r="C107" s="59" t="s">
        <v>158</v>
      </c>
      <c r="D107" s="80" t="s">
        <v>79</v>
      </c>
      <c r="E107" s="81">
        <v>1</v>
      </c>
      <c r="F107" s="59" t="s">
        <v>0</v>
      </c>
      <c r="G107" s="197">
        <v>70.38</v>
      </c>
      <c r="H107" s="84">
        <f t="shared" si="22"/>
        <v>0.21</v>
      </c>
      <c r="I107" s="83">
        <f t="shared" si="23"/>
        <v>85.16</v>
      </c>
      <c r="J107" s="82">
        <f t="shared" si="26"/>
        <v>85.16</v>
      </c>
    </row>
    <row r="108" spans="1:11" ht="28.5">
      <c r="A108" s="71" t="s">
        <v>360</v>
      </c>
      <c r="B108" s="124">
        <v>93653</v>
      </c>
      <c r="C108" s="59" t="s">
        <v>434</v>
      </c>
      <c r="D108" s="80" t="s">
        <v>473</v>
      </c>
      <c r="E108" s="81">
        <v>1</v>
      </c>
      <c r="F108" s="59" t="s">
        <v>0</v>
      </c>
      <c r="G108" s="197">
        <v>12.29</v>
      </c>
      <c r="H108" s="84">
        <f t="shared" si="22"/>
        <v>0.21</v>
      </c>
      <c r="I108" s="83">
        <f t="shared" si="23"/>
        <v>14.87</v>
      </c>
      <c r="J108" s="82">
        <f t="shared" si="26"/>
        <v>14.87</v>
      </c>
    </row>
    <row r="109" spans="1:11" ht="28.5">
      <c r="A109" s="71" t="s">
        <v>361</v>
      </c>
      <c r="B109" s="124">
        <v>93654</v>
      </c>
      <c r="C109" s="59" t="s">
        <v>434</v>
      </c>
      <c r="D109" s="80" t="s">
        <v>474</v>
      </c>
      <c r="E109" s="81">
        <v>1</v>
      </c>
      <c r="F109" s="59" t="s">
        <v>0</v>
      </c>
      <c r="G109" s="197">
        <v>12.29</v>
      </c>
      <c r="H109" s="84">
        <f t="shared" si="22"/>
        <v>0.21</v>
      </c>
      <c r="I109" s="83">
        <f t="shared" si="23"/>
        <v>14.87</v>
      </c>
      <c r="J109" s="82">
        <f t="shared" si="26"/>
        <v>14.87</v>
      </c>
    </row>
    <row r="110" spans="1:11" ht="28.5">
      <c r="A110" s="71" t="s">
        <v>362</v>
      </c>
      <c r="B110" s="124">
        <v>93661</v>
      </c>
      <c r="C110" s="59" t="s">
        <v>434</v>
      </c>
      <c r="D110" s="80" t="s">
        <v>471</v>
      </c>
      <c r="E110" s="81">
        <v>1</v>
      </c>
      <c r="F110" s="59" t="s">
        <v>0</v>
      </c>
      <c r="G110" s="197">
        <v>56.01</v>
      </c>
      <c r="H110" s="84">
        <f t="shared" si="22"/>
        <v>0.21</v>
      </c>
      <c r="I110" s="83">
        <f t="shared" si="23"/>
        <v>67.77</v>
      </c>
      <c r="J110" s="82">
        <f t="shared" si="26"/>
        <v>67.77</v>
      </c>
    </row>
    <row r="111" spans="1:11" ht="28.5">
      <c r="A111" s="71" t="s">
        <v>364</v>
      </c>
      <c r="B111" s="124">
        <v>93662</v>
      </c>
      <c r="C111" s="59" t="s">
        <v>434</v>
      </c>
      <c r="D111" s="80" t="s">
        <v>472</v>
      </c>
      <c r="E111" s="81">
        <v>1</v>
      </c>
      <c r="F111" s="59" t="s">
        <v>0</v>
      </c>
      <c r="G111" s="197">
        <v>58.48</v>
      </c>
      <c r="H111" s="84">
        <f t="shared" si="22"/>
        <v>0.21</v>
      </c>
      <c r="I111" s="83">
        <f t="shared" ref="I111:I115" si="27">ROUND(G111*(1+H111),2)</f>
        <v>70.760000000000005</v>
      </c>
      <c r="J111" s="82">
        <f t="shared" si="26"/>
        <v>70.760000000000005</v>
      </c>
    </row>
    <row r="112" spans="1:11">
      <c r="A112" s="71" t="s">
        <v>365</v>
      </c>
      <c r="B112" s="124" t="s">
        <v>96</v>
      </c>
      <c r="C112" s="59" t="s">
        <v>158</v>
      </c>
      <c r="D112" s="80" t="s">
        <v>97</v>
      </c>
      <c r="E112" s="81">
        <v>2.5</v>
      </c>
      <c r="F112" s="59" t="s">
        <v>2</v>
      </c>
      <c r="G112" s="197">
        <v>21.82</v>
      </c>
      <c r="H112" s="84">
        <f t="shared" si="22"/>
        <v>0.21</v>
      </c>
      <c r="I112" s="83">
        <f t="shared" si="27"/>
        <v>26.4</v>
      </c>
      <c r="J112" s="82">
        <f t="shared" si="26"/>
        <v>66</v>
      </c>
    </row>
    <row r="113" spans="1:10">
      <c r="A113" s="71" t="s">
        <v>366</v>
      </c>
      <c r="B113" s="124" t="s">
        <v>134</v>
      </c>
      <c r="C113" s="59" t="s">
        <v>158</v>
      </c>
      <c r="D113" s="80" t="s">
        <v>135</v>
      </c>
      <c r="E113" s="81">
        <v>1</v>
      </c>
      <c r="F113" s="59" t="s">
        <v>0</v>
      </c>
      <c r="G113" s="197">
        <v>9.74</v>
      </c>
      <c r="H113" s="84">
        <f t="shared" si="22"/>
        <v>0.21</v>
      </c>
      <c r="I113" s="83">
        <f t="shared" si="27"/>
        <v>11.79</v>
      </c>
      <c r="J113" s="82">
        <f t="shared" si="26"/>
        <v>11.79</v>
      </c>
    </row>
    <row r="114" spans="1:10" ht="15.75" customHeight="1">
      <c r="A114" s="71" t="s">
        <v>367</v>
      </c>
      <c r="B114" s="124" t="s">
        <v>136</v>
      </c>
      <c r="C114" s="59" t="s">
        <v>158</v>
      </c>
      <c r="D114" s="80" t="s">
        <v>255</v>
      </c>
      <c r="E114" s="81">
        <v>1</v>
      </c>
      <c r="F114" s="59" t="s">
        <v>0</v>
      </c>
      <c r="G114" s="197">
        <v>212.5</v>
      </c>
      <c r="H114" s="84">
        <f t="shared" si="22"/>
        <v>0.21</v>
      </c>
      <c r="I114" s="83">
        <f t="shared" si="27"/>
        <v>257.13</v>
      </c>
      <c r="J114" s="82">
        <f t="shared" si="26"/>
        <v>257.13</v>
      </c>
    </row>
    <row r="115" spans="1:10">
      <c r="A115" s="71" t="s">
        <v>368</v>
      </c>
      <c r="B115" s="124" t="s">
        <v>98</v>
      </c>
      <c r="C115" s="59" t="s">
        <v>158</v>
      </c>
      <c r="D115" s="80" t="s">
        <v>99</v>
      </c>
      <c r="E115" s="81">
        <v>2</v>
      </c>
      <c r="F115" s="59" t="s">
        <v>0</v>
      </c>
      <c r="G115" s="197">
        <v>15.55</v>
      </c>
      <c r="H115" s="84">
        <f t="shared" si="22"/>
        <v>0.21</v>
      </c>
      <c r="I115" s="83">
        <f t="shared" si="27"/>
        <v>18.82</v>
      </c>
      <c r="J115" s="82">
        <f t="shared" si="26"/>
        <v>37.64</v>
      </c>
    </row>
    <row r="116" spans="1:10">
      <c r="A116" s="49"/>
      <c r="B116" s="174" t="s">
        <v>363</v>
      </c>
      <c r="C116" s="175"/>
      <c r="D116" s="175"/>
      <c r="E116" s="175"/>
      <c r="F116" s="175"/>
      <c r="G116" s="175"/>
      <c r="H116" s="176"/>
      <c r="I116" s="50"/>
      <c r="J116" s="52"/>
    </row>
    <row r="117" spans="1:10">
      <c r="A117" s="71" t="s">
        <v>369</v>
      </c>
      <c r="B117" s="124" t="s">
        <v>118</v>
      </c>
      <c r="C117" s="59" t="s">
        <v>158</v>
      </c>
      <c r="D117" s="80" t="s">
        <v>119</v>
      </c>
      <c r="E117" s="81">
        <v>1</v>
      </c>
      <c r="F117" s="59" t="s">
        <v>0</v>
      </c>
      <c r="G117" s="197">
        <v>323.2</v>
      </c>
      <c r="H117" s="84">
        <f t="shared" si="22"/>
        <v>0.21</v>
      </c>
      <c r="I117" s="83">
        <f t="shared" si="23"/>
        <v>391.07</v>
      </c>
      <c r="J117" s="82">
        <f t="shared" ref="J117:J135" si="28">ROUND(I117*E117,2)</f>
        <v>391.07</v>
      </c>
    </row>
    <row r="118" spans="1:10" ht="28.5">
      <c r="A118" s="71" t="s">
        <v>370</v>
      </c>
      <c r="B118" s="124" t="s">
        <v>120</v>
      </c>
      <c r="C118" s="59" t="s">
        <v>158</v>
      </c>
      <c r="D118" s="80" t="s">
        <v>121</v>
      </c>
      <c r="E118" s="81">
        <v>1</v>
      </c>
      <c r="F118" s="59" t="s">
        <v>0</v>
      </c>
      <c r="G118" s="197">
        <v>290.39</v>
      </c>
      <c r="H118" s="84">
        <f t="shared" si="22"/>
        <v>0.21</v>
      </c>
      <c r="I118" s="83">
        <f t="shared" ref="I118" si="29">ROUND(G118*(1+H118),2)</f>
        <v>351.37</v>
      </c>
      <c r="J118" s="82">
        <f t="shared" si="28"/>
        <v>351.37</v>
      </c>
    </row>
    <row r="119" spans="1:10" ht="28.5">
      <c r="A119" s="71" t="s">
        <v>371</v>
      </c>
      <c r="B119" s="124">
        <v>93653</v>
      </c>
      <c r="C119" s="59" t="s">
        <v>434</v>
      </c>
      <c r="D119" s="80" t="s">
        <v>473</v>
      </c>
      <c r="E119" s="81">
        <v>1</v>
      </c>
      <c r="F119" s="59" t="s">
        <v>0</v>
      </c>
      <c r="G119" s="197">
        <v>12.29</v>
      </c>
      <c r="H119" s="84">
        <f t="shared" si="22"/>
        <v>0.21</v>
      </c>
      <c r="I119" s="83">
        <f t="shared" si="23"/>
        <v>14.87</v>
      </c>
      <c r="J119" s="82">
        <f t="shared" si="28"/>
        <v>14.87</v>
      </c>
    </row>
    <row r="120" spans="1:10" ht="42.75">
      <c r="A120" s="71" t="s">
        <v>372</v>
      </c>
      <c r="B120" s="124">
        <v>43098</v>
      </c>
      <c r="C120" s="59" t="s">
        <v>230</v>
      </c>
      <c r="D120" s="80" t="s">
        <v>285</v>
      </c>
      <c r="E120" s="81">
        <v>1</v>
      </c>
      <c r="F120" s="59" t="s">
        <v>0</v>
      </c>
      <c r="G120" s="197">
        <v>73.66</v>
      </c>
      <c r="H120" s="84">
        <f t="shared" si="22"/>
        <v>0.21</v>
      </c>
      <c r="I120" s="83">
        <f t="shared" si="23"/>
        <v>89.13</v>
      </c>
      <c r="J120" s="82">
        <f t="shared" si="28"/>
        <v>89.13</v>
      </c>
    </row>
    <row r="121" spans="1:10" ht="42.75">
      <c r="A121" s="71" t="s">
        <v>374</v>
      </c>
      <c r="B121" s="124" t="s">
        <v>229</v>
      </c>
      <c r="C121" s="59" t="s">
        <v>249</v>
      </c>
      <c r="D121" s="80" t="s">
        <v>257</v>
      </c>
      <c r="E121" s="81">
        <v>0.05</v>
      </c>
      <c r="F121" s="59" t="s">
        <v>1</v>
      </c>
      <c r="G121" s="197">
        <v>414.33</v>
      </c>
      <c r="H121" s="84">
        <f t="shared" si="22"/>
        <v>0.21</v>
      </c>
      <c r="I121" s="83">
        <f t="shared" si="23"/>
        <v>501.34</v>
      </c>
      <c r="J121" s="82">
        <f t="shared" si="28"/>
        <v>25.07</v>
      </c>
    </row>
    <row r="122" spans="1:10">
      <c r="A122" s="71" t="s">
        <v>375</v>
      </c>
      <c r="B122" s="124" t="s">
        <v>124</v>
      </c>
      <c r="C122" s="59" t="s">
        <v>158</v>
      </c>
      <c r="D122" s="80" t="s">
        <v>125</v>
      </c>
      <c r="E122" s="81">
        <v>1</v>
      </c>
      <c r="F122" s="59" t="s">
        <v>0</v>
      </c>
      <c r="G122" s="197">
        <v>68.760000000000005</v>
      </c>
      <c r="H122" s="84">
        <f t="shared" si="22"/>
        <v>0.21</v>
      </c>
      <c r="I122" s="83">
        <f t="shared" si="23"/>
        <v>83.2</v>
      </c>
      <c r="J122" s="82">
        <f t="shared" si="28"/>
        <v>83.2</v>
      </c>
    </row>
    <row r="123" spans="1:10" ht="28.5">
      <c r="A123" s="71" t="s">
        <v>376</v>
      </c>
      <c r="B123" s="124" t="s">
        <v>373</v>
      </c>
      <c r="C123" s="142" t="s">
        <v>384</v>
      </c>
      <c r="D123" s="80" t="s">
        <v>538</v>
      </c>
      <c r="E123" s="81">
        <v>1</v>
      </c>
      <c r="F123" s="59" t="s">
        <v>0</v>
      </c>
      <c r="G123" s="197">
        <v>2082</v>
      </c>
      <c r="H123" s="84">
        <f>$B$4</f>
        <v>0.1384</v>
      </c>
      <c r="I123" s="83">
        <f t="shared" ref="I123" si="30">ROUND(G123*(1+H123),2)</f>
        <v>2370.15</v>
      </c>
      <c r="J123" s="82">
        <f t="shared" si="28"/>
        <v>2370.15</v>
      </c>
    </row>
    <row r="124" spans="1:10">
      <c r="A124" s="71" t="s">
        <v>377</v>
      </c>
      <c r="B124" s="124">
        <v>88264</v>
      </c>
      <c r="C124" s="59" t="s">
        <v>434</v>
      </c>
      <c r="D124" s="80" t="s">
        <v>182</v>
      </c>
      <c r="E124" s="81">
        <v>1</v>
      </c>
      <c r="F124" s="59" t="s">
        <v>4</v>
      </c>
      <c r="G124" s="197">
        <v>45.13</v>
      </c>
      <c r="H124" s="84">
        <f t="shared" si="22"/>
        <v>0.21</v>
      </c>
      <c r="I124" s="83">
        <f>ROUND(G124*(1+H124),2)</f>
        <v>54.61</v>
      </c>
      <c r="J124" s="82">
        <f t="shared" si="28"/>
        <v>54.61</v>
      </c>
    </row>
    <row r="125" spans="1:10">
      <c r="A125" s="71" t="s">
        <v>378</v>
      </c>
      <c r="B125" s="124">
        <v>88247</v>
      </c>
      <c r="C125" s="59" t="s">
        <v>434</v>
      </c>
      <c r="D125" s="80" t="s">
        <v>180</v>
      </c>
      <c r="E125" s="81">
        <v>1</v>
      </c>
      <c r="F125" s="59" t="s">
        <v>4</v>
      </c>
      <c r="G125" s="197">
        <v>35.299999999999997</v>
      </c>
      <c r="H125" s="84">
        <f t="shared" si="22"/>
        <v>0.21</v>
      </c>
      <c r="I125" s="83">
        <f t="shared" si="23"/>
        <v>42.71</v>
      </c>
      <c r="J125" s="82">
        <f t="shared" si="28"/>
        <v>42.71</v>
      </c>
    </row>
    <row r="126" spans="1:10" ht="28.5">
      <c r="A126" s="71" t="s">
        <v>379</v>
      </c>
      <c r="B126" s="124">
        <v>88267</v>
      </c>
      <c r="C126" s="59" t="s">
        <v>434</v>
      </c>
      <c r="D126" s="80" t="s">
        <v>183</v>
      </c>
      <c r="E126" s="81">
        <v>1</v>
      </c>
      <c r="F126" s="125" t="s">
        <v>4</v>
      </c>
      <c r="G126" s="197">
        <v>40.92</v>
      </c>
      <c r="H126" s="84">
        <f t="shared" si="22"/>
        <v>0.21</v>
      </c>
      <c r="I126" s="83">
        <f t="shared" ref="I126" si="31">ROUND(G126*(1+H126),2)</f>
        <v>49.51</v>
      </c>
      <c r="J126" s="82">
        <f t="shared" si="28"/>
        <v>49.51</v>
      </c>
    </row>
    <row r="127" spans="1:10" ht="28.5">
      <c r="A127" s="71" t="s">
        <v>385</v>
      </c>
      <c r="B127" s="86">
        <v>88248</v>
      </c>
      <c r="C127" s="59" t="s">
        <v>434</v>
      </c>
      <c r="D127" s="80" t="s">
        <v>181</v>
      </c>
      <c r="E127" s="81">
        <v>1</v>
      </c>
      <c r="F127" s="59" t="s">
        <v>4</v>
      </c>
      <c r="G127" s="197">
        <v>34.26</v>
      </c>
      <c r="H127" s="84">
        <f t="shared" si="22"/>
        <v>0.21</v>
      </c>
      <c r="I127" s="83">
        <f t="shared" si="23"/>
        <v>41.45</v>
      </c>
      <c r="J127" s="82">
        <f t="shared" si="28"/>
        <v>41.45</v>
      </c>
    </row>
    <row r="128" spans="1:10">
      <c r="A128" s="71" t="s">
        <v>386</v>
      </c>
      <c r="B128" s="86" t="s">
        <v>223</v>
      </c>
      <c r="C128" s="59" t="s">
        <v>249</v>
      </c>
      <c r="D128" s="80" t="s">
        <v>224</v>
      </c>
      <c r="E128" s="81">
        <v>4</v>
      </c>
      <c r="F128" s="59" t="s">
        <v>0</v>
      </c>
      <c r="G128" s="197">
        <v>3.7</v>
      </c>
      <c r="H128" s="84">
        <f t="shared" si="22"/>
        <v>0.21</v>
      </c>
      <c r="I128" s="83">
        <f t="shared" si="23"/>
        <v>4.4800000000000004</v>
      </c>
      <c r="J128" s="82">
        <f t="shared" si="28"/>
        <v>17.920000000000002</v>
      </c>
    </row>
    <row r="129" spans="1:10" ht="28.5">
      <c r="A129" s="71" t="s">
        <v>387</v>
      </c>
      <c r="B129" s="86" t="s">
        <v>143</v>
      </c>
      <c r="C129" s="59" t="s">
        <v>158</v>
      </c>
      <c r="D129" s="80" t="s">
        <v>144</v>
      </c>
      <c r="E129" s="81">
        <v>4</v>
      </c>
      <c r="F129" s="59" t="s">
        <v>2</v>
      </c>
      <c r="G129" s="197">
        <v>36.49</v>
      </c>
      <c r="H129" s="84">
        <f t="shared" si="22"/>
        <v>0.21</v>
      </c>
      <c r="I129" s="83">
        <f t="shared" si="23"/>
        <v>44.15</v>
      </c>
      <c r="J129" s="82">
        <f t="shared" si="28"/>
        <v>176.6</v>
      </c>
    </row>
    <row r="130" spans="1:10">
      <c r="A130" s="71" t="s">
        <v>388</v>
      </c>
      <c r="B130" s="86" t="s">
        <v>136</v>
      </c>
      <c r="C130" s="59" t="s">
        <v>158</v>
      </c>
      <c r="D130" s="80" t="s">
        <v>255</v>
      </c>
      <c r="E130" s="81">
        <v>1</v>
      </c>
      <c r="F130" s="59" t="s">
        <v>0</v>
      </c>
      <c r="G130" s="197">
        <v>212.5</v>
      </c>
      <c r="H130" s="84">
        <f t="shared" si="22"/>
        <v>0.21</v>
      </c>
      <c r="I130" s="83">
        <f t="shared" si="23"/>
        <v>257.13</v>
      </c>
      <c r="J130" s="82">
        <f t="shared" si="28"/>
        <v>257.13</v>
      </c>
    </row>
    <row r="131" spans="1:10">
      <c r="A131" s="71" t="s">
        <v>389</v>
      </c>
      <c r="B131" s="126" t="s">
        <v>96</v>
      </c>
      <c r="C131" s="59" t="s">
        <v>158</v>
      </c>
      <c r="D131" s="80" t="s">
        <v>97</v>
      </c>
      <c r="E131" s="81">
        <v>1.5</v>
      </c>
      <c r="F131" s="59" t="s">
        <v>2</v>
      </c>
      <c r="G131" s="197">
        <v>21.82</v>
      </c>
      <c r="H131" s="84">
        <f t="shared" si="22"/>
        <v>0.21</v>
      </c>
      <c r="I131" s="83">
        <f t="shared" si="23"/>
        <v>26.4</v>
      </c>
      <c r="J131" s="82">
        <f t="shared" si="28"/>
        <v>39.6</v>
      </c>
    </row>
    <row r="132" spans="1:10">
      <c r="A132" s="71" t="s">
        <v>390</v>
      </c>
      <c r="B132" s="126" t="s">
        <v>134</v>
      </c>
      <c r="C132" s="59" t="s">
        <v>158</v>
      </c>
      <c r="D132" s="80" t="s">
        <v>135</v>
      </c>
      <c r="E132" s="81">
        <v>1</v>
      </c>
      <c r="F132" s="59" t="s">
        <v>0</v>
      </c>
      <c r="G132" s="197">
        <v>9.74</v>
      </c>
      <c r="H132" s="84">
        <f t="shared" si="22"/>
        <v>0.21</v>
      </c>
      <c r="I132" s="83">
        <f t="shared" ref="I132:I134" si="32">ROUND(G132*(1+H132),2)</f>
        <v>11.79</v>
      </c>
      <c r="J132" s="82">
        <f t="shared" si="28"/>
        <v>11.79</v>
      </c>
    </row>
    <row r="133" spans="1:10">
      <c r="A133" s="71" t="s">
        <v>391</v>
      </c>
      <c r="B133" s="126" t="s">
        <v>100</v>
      </c>
      <c r="C133" s="59" t="s">
        <v>158</v>
      </c>
      <c r="D133" s="80" t="s">
        <v>101</v>
      </c>
      <c r="E133" s="81">
        <v>1</v>
      </c>
      <c r="F133" s="59" t="s">
        <v>0</v>
      </c>
      <c r="G133" s="197">
        <v>17.78</v>
      </c>
      <c r="H133" s="84">
        <f t="shared" si="22"/>
        <v>0.21</v>
      </c>
      <c r="I133" s="83">
        <f t="shared" si="32"/>
        <v>21.51</v>
      </c>
      <c r="J133" s="82">
        <f t="shared" si="28"/>
        <v>21.51</v>
      </c>
    </row>
    <row r="134" spans="1:10">
      <c r="A134" s="71" t="s">
        <v>392</v>
      </c>
      <c r="B134" s="126" t="s">
        <v>122</v>
      </c>
      <c r="C134" s="59" t="s">
        <v>158</v>
      </c>
      <c r="D134" s="80" t="s">
        <v>123</v>
      </c>
      <c r="E134" s="81">
        <v>1</v>
      </c>
      <c r="F134" s="59" t="s">
        <v>0</v>
      </c>
      <c r="G134" s="197">
        <v>92.77</v>
      </c>
      <c r="H134" s="84">
        <f t="shared" si="22"/>
        <v>0.21</v>
      </c>
      <c r="I134" s="83">
        <f t="shared" si="32"/>
        <v>112.25</v>
      </c>
      <c r="J134" s="82">
        <f t="shared" si="28"/>
        <v>112.25</v>
      </c>
    </row>
    <row r="135" spans="1:10">
      <c r="A135" s="71" t="s">
        <v>393</v>
      </c>
      <c r="B135" s="126" t="s">
        <v>116</v>
      </c>
      <c r="C135" s="59" t="s">
        <v>158</v>
      </c>
      <c r="D135" s="80" t="s">
        <v>117</v>
      </c>
      <c r="E135" s="81">
        <v>1</v>
      </c>
      <c r="F135" s="59" t="s">
        <v>0</v>
      </c>
      <c r="G135" s="197">
        <v>18.47</v>
      </c>
      <c r="H135" s="84">
        <f t="shared" si="22"/>
        <v>0.21</v>
      </c>
      <c r="I135" s="83">
        <f t="shared" ref="I135" si="33">ROUND(G135*(1+H135),2)</f>
        <v>22.35</v>
      </c>
      <c r="J135" s="82">
        <f t="shared" si="28"/>
        <v>22.35</v>
      </c>
    </row>
    <row r="136" spans="1:10">
      <c r="A136" s="49"/>
      <c r="B136" s="174" t="s">
        <v>440</v>
      </c>
      <c r="C136" s="175"/>
      <c r="D136" s="175"/>
      <c r="E136" s="175"/>
      <c r="F136" s="175"/>
      <c r="G136" s="175"/>
      <c r="H136" s="176"/>
      <c r="I136" s="50"/>
      <c r="J136" s="52"/>
    </row>
    <row r="137" spans="1:10" ht="28.5">
      <c r="A137" s="71" t="s">
        <v>541</v>
      </c>
      <c r="B137" s="124">
        <v>91936</v>
      </c>
      <c r="C137" s="59" t="s">
        <v>434</v>
      </c>
      <c r="D137" s="80" t="s">
        <v>250</v>
      </c>
      <c r="E137" s="81">
        <v>3</v>
      </c>
      <c r="F137" s="59" t="s">
        <v>0</v>
      </c>
      <c r="G137" s="197">
        <v>23.04</v>
      </c>
      <c r="H137" s="84">
        <f t="shared" si="22"/>
        <v>0.21</v>
      </c>
      <c r="I137" s="83">
        <f t="shared" si="23"/>
        <v>27.88</v>
      </c>
      <c r="J137" s="82">
        <f t="shared" ref="J137:J149" si="34">ROUND(I137*E137,2)</f>
        <v>83.64</v>
      </c>
    </row>
    <row r="138" spans="1:10">
      <c r="A138" s="71" t="s">
        <v>394</v>
      </c>
      <c r="B138" s="124" t="s">
        <v>116</v>
      </c>
      <c r="C138" s="59" t="s">
        <v>158</v>
      </c>
      <c r="D138" s="80" t="s">
        <v>117</v>
      </c>
      <c r="E138" s="81">
        <v>9</v>
      </c>
      <c r="F138" s="59" t="s">
        <v>0</v>
      </c>
      <c r="G138" s="197">
        <v>18.47</v>
      </c>
      <c r="H138" s="84">
        <f t="shared" si="22"/>
        <v>0.21</v>
      </c>
      <c r="I138" s="83">
        <f t="shared" si="23"/>
        <v>22.35</v>
      </c>
      <c r="J138" s="82">
        <f t="shared" si="34"/>
        <v>201.15</v>
      </c>
    </row>
    <row r="139" spans="1:10" ht="28.5">
      <c r="A139" s="71" t="s">
        <v>395</v>
      </c>
      <c r="B139" s="124">
        <v>38091</v>
      </c>
      <c r="C139" s="59" t="s">
        <v>230</v>
      </c>
      <c r="D139" s="80" t="s">
        <v>286</v>
      </c>
      <c r="E139" s="81">
        <v>1</v>
      </c>
      <c r="F139" s="59" t="s">
        <v>0</v>
      </c>
      <c r="G139" s="197">
        <v>2.42</v>
      </c>
      <c r="H139" s="84">
        <f t="shared" si="22"/>
        <v>0.21</v>
      </c>
      <c r="I139" s="83">
        <f t="shared" si="23"/>
        <v>2.93</v>
      </c>
      <c r="J139" s="82">
        <f t="shared" si="34"/>
        <v>2.93</v>
      </c>
    </row>
    <row r="140" spans="1:10">
      <c r="A140" s="71" t="s">
        <v>396</v>
      </c>
      <c r="B140" s="124" t="s">
        <v>110</v>
      </c>
      <c r="C140" s="59" t="s">
        <v>158</v>
      </c>
      <c r="D140" s="80" t="s">
        <v>111</v>
      </c>
      <c r="E140" s="81">
        <v>2</v>
      </c>
      <c r="F140" s="59" t="s">
        <v>5</v>
      </c>
      <c r="G140" s="197">
        <v>52.65</v>
      </c>
      <c r="H140" s="84">
        <f t="shared" si="22"/>
        <v>0.21</v>
      </c>
      <c r="I140" s="83">
        <f t="shared" si="23"/>
        <v>63.71</v>
      </c>
      <c r="J140" s="82">
        <f t="shared" si="34"/>
        <v>127.42</v>
      </c>
    </row>
    <row r="141" spans="1:10">
      <c r="A141" s="71" t="s">
        <v>397</v>
      </c>
      <c r="B141" s="124" t="s">
        <v>114</v>
      </c>
      <c r="C141" s="59" t="s">
        <v>158</v>
      </c>
      <c r="D141" s="80" t="s">
        <v>115</v>
      </c>
      <c r="E141" s="81">
        <v>1</v>
      </c>
      <c r="F141" s="59" t="s">
        <v>5</v>
      </c>
      <c r="G141" s="197">
        <v>51.5</v>
      </c>
      <c r="H141" s="84">
        <f t="shared" si="22"/>
        <v>0.21</v>
      </c>
      <c r="I141" s="83">
        <f t="shared" si="23"/>
        <v>62.32</v>
      </c>
      <c r="J141" s="82">
        <f t="shared" si="34"/>
        <v>62.32</v>
      </c>
    </row>
    <row r="142" spans="1:10">
      <c r="A142" s="71" t="s">
        <v>398</v>
      </c>
      <c r="B142" s="124" t="s">
        <v>112</v>
      </c>
      <c r="C142" s="59" t="s">
        <v>158</v>
      </c>
      <c r="D142" s="80" t="s">
        <v>113</v>
      </c>
      <c r="E142" s="81">
        <v>3</v>
      </c>
      <c r="F142" s="59" t="s">
        <v>5</v>
      </c>
      <c r="G142" s="197">
        <v>45.69</v>
      </c>
      <c r="H142" s="84">
        <f t="shared" si="22"/>
        <v>0.21</v>
      </c>
      <c r="I142" s="83">
        <f t="shared" si="23"/>
        <v>55.28</v>
      </c>
      <c r="J142" s="82">
        <f t="shared" si="34"/>
        <v>165.84</v>
      </c>
    </row>
    <row r="143" spans="1:10">
      <c r="A143" s="71" t="s">
        <v>399</v>
      </c>
      <c r="B143" s="124" t="s">
        <v>106</v>
      </c>
      <c r="C143" s="59" t="s">
        <v>158</v>
      </c>
      <c r="D143" s="80" t="s">
        <v>107</v>
      </c>
      <c r="E143" s="81">
        <v>2</v>
      </c>
      <c r="F143" s="59" t="s">
        <v>5</v>
      </c>
      <c r="G143" s="197">
        <v>31.13</v>
      </c>
      <c r="H143" s="84">
        <f t="shared" si="22"/>
        <v>0.21</v>
      </c>
      <c r="I143" s="83">
        <f t="shared" si="23"/>
        <v>37.67</v>
      </c>
      <c r="J143" s="82">
        <f t="shared" si="34"/>
        <v>75.34</v>
      </c>
    </row>
    <row r="144" spans="1:10">
      <c r="A144" s="71" t="s">
        <v>400</v>
      </c>
      <c r="B144" s="124" t="s">
        <v>108</v>
      </c>
      <c r="C144" s="59" t="s">
        <v>158</v>
      </c>
      <c r="D144" s="80" t="s">
        <v>109</v>
      </c>
      <c r="E144" s="81">
        <v>2</v>
      </c>
      <c r="F144" s="59" t="s">
        <v>5</v>
      </c>
      <c r="G144" s="197">
        <v>33.520000000000003</v>
      </c>
      <c r="H144" s="84">
        <f t="shared" si="22"/>
        <v>0.21</v>
      </c>
      <c r="I144" s="83">
        <f t="shared" si="23"/>
        <v>40.56</v>
      </c>
      <c r="J144" s="82">
        <f t="shared" si="34"/>
        <v>81.12</v>
      </c>
    </row>
    <row r="145" spans="1:10" ht="28.5">
      <c r="A145" s="71" t="s">
        <v>401</v>
      </c>
      <c r="B145" s="124" t="s">
        <v>132</v>
      </c>
      <c r="C145" s="59" t="s">
        <v>158</v>
      </c>
      <c r="D145" s="80" t="s">
        <v>133</v>
      </c>
      <c r="E145" s="81">
        <v>1</v>
      </c>
      <c r="F145" s="59" t="s">
        <v>0</v>
      </c>
      <c r="G145" s="197">
        <v>12.43</v>
      </c>
      <c r="H145" s="84">
        <f t="shared" si="22"/>
        <v>0.21</v>
      </c>
      <c r="I145" s="83">
        <f t="shared" si="23"/>
        <v>15.04</v>
      </c>
      <c r="J145" s="82">
        <f t="shared" si="34"/>
        <v>15.04</v>
      </c>
    </row>
    <row r="146" spans="1:10">
      <c r="A146" s="71" t="s">
        <v>402</v>
      </c>
      <c r="B146" s="124" t="s">
        <v>128</v>
      </c>
      <c r="C146" s="59" t="s">
        <v>158</v>
      </c>
      <c r="D146" s="80" t="s">
        <v>129</v>
      </c>
      <c r="E146" s="81">
        <v>1</v>
      </c>
      <c r="F146" s="59" t="s">
        <v>0</v>
      </c>
      <c r="G146" s="197">
        <v>19.87</v>
      </c>
      <c r="H146" s="84">
        <f t="shared" si="22"/>
        <v>0.21</v>
      </c>
      <c r="I146" s="83">
        <f t="shared" ref="I146:I147" si="35">ROUND(G146*(1+H146),2)</f>
        <v>24.04</v>
      </c>
      <c r="J146" s="82">
        <f t="shared" si="34"/>
        <v>24.04</v>
      </c>
    </row>
    <row r="147" spans="1:10">
      <c r="A147" s="71" t="s">
        <v>542</v>
      </c>
      <c r="B147" s="124" t="s">
        <v>126</v>
      </c>
      <c r="C147" s="59" t="s">
        <v>158</v>
      </c>
      <c r="D147" s="80" t="s">
        <v>127</v>
      </c>
      <c r="E147" s="81">
        <v>4</v>
      </c>
      <c r="F147" s="59" t="s">
        <v>0</v>
      </c>
      <c r="G147" s="197">
        <v>20.14</v>
      </c>
      <c r="H147" s="84">
        <f t="shared" si="22"/>
        <v>0.21</v>
      </c>
      <c r="I147" s="83">
        <f t="shared" si="35"/>
        <v>24.37</v>
      </c>
      <c r="J147" s="82">
        <f t="shared" si="34"/>
        <v>97.48</v>
      </c>
    </row>
    <row r="148" spans="1:10" ht="28.5">
      <c r="A148" s="71" t="s">
        <v>403</v>
      </c>
      <c r="B148" s="124" t="s">
        <v>130</v>
      </c>
      <c r="C148" s="59" t="s">
        <v>158</v>
      </c>
      <c r="D148" s="80" t="s">
        <v>131</v>
      </c>
      <c r="E148" s="81">
        <v>2</v>
      </c>
      <c r="F148" s="59" t="s">
        <v>0</v>
      </c>
      <c r="G148" s="197">
        <v>75.239999999999995</v>
      </c>
      <c r="H148" s="84">
        <f t="shared" si="22"/>
        <v>0.21</v>
      </c>
      <c r="I148" s="83">
        <f t="shared" ref="I148:I149" si="36">ROUND(G148*(1+H148),2)</f>
        <v>91.04</v>
      </c>
      <c r="J148" s="82">
        <f t="shared" si="34"/>
        <v>182.08</v>
      </c>
    </row>
    <row r="149" spans="1:10" ht="28.5">
      <c r="A149" s="71" t="s">
        <v>441</v>
      </c>
      <c r="B149" s="124">
        <v>97605</v>
      </c>
      <c r="C149" s="59" t="s">
        <v>434</v>
      </c>
      <c r="D149" s="80" t="s">
        <v>281</v>
      </c>
      <c r="E149" s="81">
        <v>5</v>
      </c>
      <c r="F149" s="59" t="s">
        <v>0</v>
      </c>
      <c r="G149" s="197">
        <v>75.069999999999993</v>
      </c>
      <c r="H149" s="84">
        <f t="shared" si="22"/>
        <v>0.21</v>
      </c>
      <c r="I149" s="83">
        <f t="shared" si="36"/>
        <v>90.83</v>
      </c>
      <c r="J149" s="82">
        <f t="shared" si="34"/>
        <v>454.15</v>
      </c>
    </row>
    <row r="150" spans="1:10">
      <c r="A150" s="49"/>
      <c r="B150" s="174" t="s">
        <v>530</v>
      </c>
      <c r="C150" s="175"/>
      <c r="D150" s="175"/>
      <c r="E150" s="175"/>
      <c r="F150" s="175"/>
      <c r="G150" s="175"/>
      <c r="H150" s="176"/>
      <c r="I150" s="50"/>
      <c r="J150" s="52"/>
    </row>
    <row r="151" spans="1:10" ht="42.75">
      <c r="A151" s="71" t="s">
        <v>442</v>
      </c>
      <c r="B151" s="124">
        <v>97667</v>
      </c>
      <c r="C151" s="59" t="s">
        <v>434</v>
      </c>
      <c r="D151" s="80" t="s">
        <v>171</v>
      </c>
      <c r="E151" s="81">
        <v>5</v>
      </c>
      <c r="F151" s="59" t="s">
        <v>2</v>
      </c>
      <c r="G151" s="197">
        <v>9.5500000000000007</v>
      </c>
      <c r="H151" s="84">
        <f t="shared" si="22"/>
        <v>0.21</v>
      </c>
      <c r="I151" s="83">
        <f t="shared" si="23"/>
        <v>11.56</v>
      </c>
      <c r="J151" s="82">
        <f t="shared" ref="J151:J161" si="37">ROUND(I151*E151,2)</f>
        <v>57.8</v>
      </c>
    </row>
    <row r="152" spans="1:10" ht="28.5">
      <c r="A152" s="71" t="s">
        <v>443</v>
      </c>
      <c r="B152" s="124" t="s">
        <v>86</v>
      </c>
      <c r="C152" s="59" t="s">
        <v>158</v>
      </c>
      <c r="D152" s="80" t="s">
        <v>87</v>
      </c>
      <c r="E152" s="81">
        <v>20</v>
      </c>
      <c r="F152" s="59" t="s">
        <v>2</v>
      </c>
      <c r="G152" s="197">
        <v>7.94</v>
      </c>
      <c r="H152" s="84">
        <f t="shared" si="22"/>
        <v>0.21</v>
      </c>
      <c r="I152" s="83">
        <f t="shared" si="23"/>
        <v>9.61</v>
      </c>
      <c r="J152" s="82">
        <f t="shared" si="37"/>
        <v>192.2</v>
      </c>
    </row>
    <row r="153" spans="1:10">
      <c r="A153" s="71" t="s">
        <v>444</v>
      </c>
      <c r="B153" s="124" t="s">
        <v>88</v>
      </c>
      <c r="C153" s="59" t="s">
        <v>158</v>
      </c>
      <c r="D153" s="80" t="s">
        <v>89</v>
      </c>
      <c r="E153" s="81">
        <v>60</v>
      </c>
      <c r="F153" s="59" t="s">
        <v>2</v>
      </c>
      <c r="G153" s="197">
        <v>20.04</v>
      </c>
      <c r="H153" s="84">
        <f t="shared" si="22"/>
        <v>0.21</v>
      </c>
      <c r="I153" s="83">
        <f t="shared" si="23"/>
        <v>24.25</v>
      </c>
      <c r="J153" s="82">
        <f t="shared" si="37"/>
        <v>1455</v>
      </c>
    </row>
    <row r="154" spans="1:10">
      <c r="A154" s="71" t="s">
        <v>445</v>
      </c>
      <c r="B154" s="124" t="s">
        <v>94</v>
      </c>
      <c r="C154" s="59" t="s">
        <v>158</v>
      </c>
      <c r="D154" s="80" t="s">
        <v>95</v>
      </c>
      <c r="E154" s="81">
        <v>170</v>
      </c>
      <c r="F154" s="59" t="s">
        <v>2</v>
      </c>
      <c r="G154" s="197">
        <v>5.17</v>
      </c>
      <c r="H154" s="84">
        <f t="shared" si="22"/>
        <v>0.21</v>
      </c>
      <c r="I154" s="83">
        <f t="shared" si="23"/>
        <v>6.26</v>
      </c>
      <c r="J154" s="82">
        <f t="shared" si="37"/>
        <v>1064.2</v>
      </c>
    </row>
    <row r="155" spans="1:10">
      <c r="A155" s="71" t="s">
        <v>446</v>
      </c>
      <c r="B155" s="124" t="s">
        <v>92</v>
      </c>
      <c r="C155" s="59" t="s">
        <v>158</v>
      </c>
      <c r="D155" s="80" t="s">
        <v>93</v>
      </c>
      <c r="E155" s="81">
        <v>158</v>
      </c>
      <c r="F155" s="59" t="s">
        <v>2</v>
      </c>
      <c r="G155" s="197">
        <v>3.83</v>
      </c>
      <c r="H155" s="84">
        <f t="shared" si="22"/>
        <v>0.21</v>
      </c>
      <c r="I155" s="83">
        <f t="shared" si="23"/>
        <v>4.63</v>
      </c>
      <c r="J155" s="82">
        <f t="shared" si="37"/>
        <v>731.54</v>
      </c>
    </row>
    <row r="156" spans="1:10" ht="28.5">
      <c r="A156" s="71" t="s">
        <v>447</v>
      </c>
      <c r="B156" s="124" t="s">
        <v>104</v>
      </c>
      <c r="C156" s="59" t="s">
        <v>158</v>
      </c>
      <c r="D156" s="80" t="s">
        <v>105</v>
      </c>
      <c r="E156" s="81">
        <v>18</v>
      </c>
      <c r="F156" s="59" t="s">
        <v>2</v>
      </c>
      <c r="G156" s="197">
        <v>21.93</v>
      </c>
      <c r="H156" s="84">
        <f t="shared" si="22"/>
        <v>0.21</v>
      </c>
      <c r="I156" s="83">
        <f t="shared" ref="I156:I213" si="38">ROUND(G156*(1+H156),2)</f>
        <v>26.54</v>
      </c>
      <c r="J156" s="82">
        <f t="shared" si="37"/>
        <v>477.72</v>
      </c>
    </row>
    <row r="157" spans="1:10">
      <c r="A157" s="71" t="s">
        <v>448</v>
      </c>
      <c r="B157" s="124" t="s">
        <v>102</v>
      </c>
      <c r="C157" s="59" t="s">
        <v>158</v>
      </c>
      <c r="D157" s="80" t="s">
        <v>103</v>
      </c>
      <c r="E157" s="81">
        <v>57</v>
      </c>
      <c r="F157" s="59" t="s">
        <v>2</v>
      </c>
      <c r="G157" s="197">
        <v>5.74</v>
      </c>
      <c r="H157" s="84">
        <f t="shared" si="22"/>
        <v>0.21</v>
      </c>
      <c r="I157" s="83">
        <f t="shared" si="38"/>
        <v>6.95</v>
      </c>
      <c r="J157" s="82">
        <f t="shared" si="37"/>
        <v>396.15</v>
      </c>
    </row>
    <row r="158" spans="1:10" ht="42.75">
      <c r="A158" s="71" t="s">
        <v>449</v>
      </c>
      <c r="B158" s="124">
        <v>97881</v>
      </c>
      <c r="C158" s="59" t="s">
        <v>434</v>
      </c>
      <c r="D158" s="80" t="s">
        <v>172</v>
      </c>
      <c r="E158" s="81">
        <v>4</v>
      </c>
      <c r="F158" s="59" t="s">
        <v>0</v>
      </c>
      <c r="G158" s="197">
        <v>158.19999999999999</v>
      </c>
      <c r="H158" s="84">
        <f t="shared" si="22"/>
        <v>0.21</v>
      </c>
      <c r="I158" s="83">
        <f t="shared" si="38"/>
        <v>191.42</v>
      </c>
      <c r="J158" s="82">
        <f t="shared" si="37"/>
        <v>765.68</v>
      </c>
    </row>
    <row r="159" spans="1:10">
      <c r="A159" s="71" t="s">
        <v>450</v>
      </c>
      <c r="B159" s="124" t="s">
        <v>25</v>
      </c>
      <c r="C159" s="59" t="s">
        <v>158</v>
      </c>
      <c r="D159" s="80" t="s">
        <v>26</v>
      </c>
      <c r="E159" s="81">
        <v>2</v>
      </c>
      <c r="F159" s="59" t="s">
        <v>3</v>
      </c>
      <c r="G159" s="197">
        <v>13.03</v>
      </c>
      <c r="H159" s="84">
        <f t="shared" si="22"/>
        <v>0.21</v>
      </c>
      <c r="I159" s="83">
        <f t="shared" si="38"/>
        <v>15.77</v>
      </c>
      <c r="J159" s="82">
        <f t="shared" si="37"/>
        <v>31.54</v>
      </c>
    </row>
    <row r="160" spans="1:10">
      <c r="A160" s="71" t="s">
        <v>451</v>
      </c>
      <c r="B160" s="124" t="s">
        <v>23</v>
      </c>
      <c r="C160" s="59" t="s">
        <v>158</v>
      </c>
      <c r="D160" s="80" t="s">
        <v>24</v>
      </c>
      <c r="E160" s="81">
        <v>2</v>
      </c>
      <c r="F160" s="59" t="s">
        <v>3</v>
      </c>
      <c r="G160" s="197">
        <v>22.29</v>
      </c>
      <c r="H160" s="84">
        <f t="shared" si="22"/>
        <v>0.21</v>
      </c>
      <c r="I160" s="83">
        <f t="shared" si="38"/>
        <v>26.97</v>
      </c>
      <c r="J160" s="82">
        <f t="shared" si="37"/>
        <v>53.94</v>
      </c>
    </row>
    <row r="161" spans="1:10">
      <c r="A161" s="71" t="s">
        <v>531</v>
      </c>
      <c r="B161" s="141" t="s">
        <v>84</v>
      </c>
      <c r="C161" s="59" t="s">
        <v>158</v>
      </c>
      <c r="D161" s="80" t="s">
        <v>85</v>
      </c>
      <c r="E161" s="81">
        <v>3</v>
      </c>
      <c r="F161" s="59" t="s">
        <v>2</v>
      </c>
      <c r="G161" s="197">
        <v>35.92</v>
      </c>
      <c r="H161" s="84">
        <f t="shared" si="22"/>
        <v>0.21</v>
      </c>
      <c r="I161" s="83">
        <f t="shared" ref="I161" si="39">ROUND(G161*(1+H161),2)</f>
        <v>43.46</v>
      </c>
      <c r="J161" s="82">
        <f t="shared" si="37"/>
        <v>130.38</v>
      </c>
    </row>
    <row r="162" spans="1:10">
      <c r="A162" s="29" t="s">
        <v>246</v>
      </c>
      <c r="B162" s="168" t="s">
        <v>405</v>
      </c>
      <c r="C162" s="169"/>
      <c r="D162" s="170"/>
      <c r="E162" s="30"/>
      <c r="F162" s="30"/>
      <c r="G162" s="31"/>
      <c r="H162" s="39"/>
      <c r="I162" s="31"/>
      <c r="J162" s="51">
        <f>SUM(J163:J178)</f>
        <v>6879.0100000000011</v>
      </c>
    </row>
    <row r="163" spans="1:10" ht="28.5">
      <c r="A163" s="71" t="s">
        <v>406</v>
      </c>
      <c r="B163" s="86">
        <v>102605</v>
      </c>
      <c r="C163" s="59" t="s">
        <v>434</v>
      </c>
      <c r="D163" s="80" t="s">
        <v>177</v>
      </c>
      <c r="E163" s="81">
        <v>1</v>
      </c>
      <c r="F163" s="59" t="s">
        <v>0</v>
      </c>
      <c r="G163" s="197">
        <v>311.99</v>
      </c>
      <c r="H163" s="84">
        <f t="shared" si="22"/>
        <v>0.21</v>
      </c>
      <c r="I163" s="83">
        <f t="shared" si="38"/>
        <v>377.51</v>
      </c>
      <c r="J163" s="82">
        <f t="shared" ref="J163:J178" si="40">ROUND(I163*E163,2)</f>
        <v>377.51</v>
      </c>
    </row>
    <row r="164" spans="1:10" ht="21" customHeight="1">
      <c r="A164" s="71" t="s">
        <v>407</v>
      </c>
      <c r="B164" s="86" t="s">
        <v>153</v>
      </c>
      <c r="C164" s="59" t="s">
        <v>158</v>
      </c>
      <c r="D164" s="80" t="s">
        <v>154</v>
      </c>
      <c r="E164" s="81">
        <v>2</v>
      </c>
      <c r="F164" s="59" t="s">
        <v>0</v>
      </c>
      <c r="G164" s="197">
        <v>116.76</v>
      </c>
      <c r="H164" s="84">
        <f t="shared" si="22"/>
        <v>0.21</v>
      </c>
      <c r="I164" s="83">
        <f t="shared" ref="I164:I171" si="41">ROUND(G164*(1+H164),2)</f>
        <v>141.28</v>
      </c>
      <c r="J164" s="82">
        <f t="shared" si="40"/>
        <v>282.56</v>
      </c>
    </row>
    <row r="165" spans="1:10" ht="21" customHeight="1">
      <c r="A165" s="71" t="s">
        <v>408</v>
      </c>
      <c r="B165" s="86" t="s">
        <v>143</v>
      </c>
      <c r="C165" s="59" t="s">
        <v>158</v>
      </c>
      <c r="D165" s="80" t="s">
        <v>144</v>
      </c>
      <c r="E165" s="81">
        <v>20</v>
      </c>
      <c r="F165" s="59" t="s">
        <v>2</v>
      </c>
      <c r="G165" s="197">
        <v>36.49</v>
      </c>
      <c r="H165" s="84">
        <f t="shared" si="22"/>
        <v>0.21</v>
      </c>
      <c r="I165" s="83">
        <f t="shared" si="41"/>
        <v>44.15</v>
      </c>
      <c r="J165" s="82">
        <f t="shared" si="40"/>
        <v>883</v>
      </c>
    </row>
    <row r="166" spans="1:10" ht="21" customHeight="1">
      <c r="A166" s="71" t="s">
        <v>509</v>
      </c>
      <c r="B166" s="92" t="s">
        <v>145</v>
      </c>
      <c r="C166" s="59" t="s">
        <v>158</v>
      </c>
      <c r="D166" s="80" t="s">
        <v>146</v>
      </c>
      <c r="E166" s="81">
        <v>18</v>
      </c>
      <c r="F166" s="59" t="s">
        <v>2</v>
      </c>
      <c r="G166" s="197">
        <v>44.71</v>
      </c>
      <c r="H166" s="84">
        <f t="shared" si="22"/>
        <v>0.21</v>
      </c>
      <c r="I166" s="83">
        <f t="shared" si="41"/>
        <v>54.1</v>
      </c>
      <c r="J166" s="82">
        <f t="shared" si="40"/>
        <v>973.8</v>
      </c>
    </row>
    <row r="167" spans="1:10" ht="21" customHeight="1">
      <c r="A167" s="71" t="s">
        <v>510</v>
      </c>
      <c r="B167" s="86" t="s">
        <v>147</v>
      </c>
      <c r="C167" s="59" t="s">
        <v>158</v>
      </c>
      <c r="D167" s="80" t="s">
        <v>148</v>
      </c>
      <c r="E167" s="81">
        <v>6</v>
      </c>
      <c r="F167" s="59" t="s">
        <v>2</v>
      </c>
      <c r="G167" s="197">
        <v>53.27</v>
      </c>
      <c r="H167" s="84">
        <f t="shared" si="22"/>
        <v>0.21</v>
      </c>
      <c r="I167" s="83">
        <f t="shared" si="41"/>
        <v>64.459999999999994</v>
      </c>
      <c r="J167" s="82">
        <f t="shared" si="40"/>
        <v>386.76</v>
      </c>
    </row>
    <row r="168" spans="1:10" ht="21" customHeight="1">
      <c r="A168" s="71" t="s">
        <v>511</v>
      </c>
      <c r="B168" s="92" t="s">
        <v>149</v>
      </c>
      <c r="C168" s="59" t="s">
        <v>158</v>
      </c>
      <c r="D168" s="80" t="s">
        <v>150</v>
      </c>
      <c r="E168" s="81">
        <v>1</v>
      </c>
      <c r="F168" s="59" t="s">
        <v>2</v>
      </c>
      <c r="G168" s="197">
        <v>60.01</v>
      </c>
      <c r="H168" s="84">
        <f t="shared" si="22"/>
        <v>0.21</v>
      </c>
      <c r="I168" s="83">
        <f t="shared" si="41"/>
        <v>72.61</v>
      </c>
      <c r="J168" s="82">
        <f t="shared" si="40"/>
        <v>72.61</v>
      </c>
    </row>
    <row r="169" spans="1:10" ht="28.5">
      <c r="A169" s="71" t="s">
        <v>512</v>
      </c>
      <c r="B169" s="86">
        <v>94489</v>
      </c>
      <c r="C169" s="59" t="s">
        <v>434</v>
      </c>
      <c r="D169" s="80" t="s">
        <v>482</v>
      </c>
      <c r="E169" s="81">
        <v>4</v>
      </c>
      <c r="F169" s="59" t="s">
        <v>0</v>
      </c>
      <c r="G169" s="197">
        <v>36.549999999999997</v>
      </c>
      <c r="H169" s="84">
        <f t="shared" si="22"/>
        <v>0.21</v>
      </c>
      <c r="I169" s="83">
        <f t="shared" si="41"/>
        <v>44.23</v>
      </c>
      <c r="J169" s="82">
        <f t="shared" si="40"/>
        <v>176.92</v>
      </c>
    </row>
    <row r="170" spans="1:10" ht="28.5">
      <c r="A170" s="71" t="s">
        <v>454</v>
      </c>
      <c r="B170" s="92">
        <v>94490</v>
      </c>
      <c r="C170" s="59" t="s">
        <v>434</v>
      </c>
      <c r="D170" s="80" t="s">
        <v>483</v>
      </c>
      <c r="E170" s="81">
        <v>2</v>
      </c>
      <c r="F170" s="59" t="s">
        <v>0</v>
      </c>
      <c r="G170" s="197">
        <v>53.58</v>
      </c>
      <c r="H170" s="84">
        <f t="shared" si="22"/>
        <v>0.21</v>
      </c>
      <c r="I170" s="83">
        <f t="shared" si="41"/>
        <v>64.83</v>
      </c>
      <c r="J170" s="82">
        <f t="shared" si="40"/>
        <v>129.66</v>
      </c>
    </row>
    <row r="171" spans="1:10" ht="28.5">
      <c r="A171" s="71" t="s">
        <v>513</v>
      </c>
      <c r="B171" s="86">
        <v>94491</v>
      </c>
      <c r="C171" s="59" t="s">
        <v>434</v>
      </c>
      <c r="D171" s="80" t="s">
        <v>484</v>
      </c>
      <c r="E171" s="81">
        <v>2</v>
      </c>
      <c r="F171" s="59" t="s">
        <v>0</v>
      </c>
      <c r="G171" s="197">
        <v>72.97</v>
      </c>
      <c r="H171" s="84">
        <f t="shared" si="22"/>
        <v>0.21</v>
      </c>
      <c r="I171" s="83">
        <f t="shared" si="41"/>
        <v>88.29</v>
      </c>
      <c r="J171" s="82">
        <f t="shared" si="40"/>
        <v>176.58</v>
      </c>
    </row>
    <row r="172" spans="1:10" ht="28.5">
      <c r="A172" s="71" t="s">
        <v>409</v>
      </c>
      <c r="B172" s="92">
        <v>94492</v>
      </c>
      <c r="C172" s="59" t="s">
        <v>434</v>
      </c>
      <c r="D172" s="80" t="s">
        <v>485</v>
      </c>
      <c r="E172" s="81">
        <v>1</v>
      </c>
      <c r="F172" s="59" t="s">
        <v>0</v>
      </c>
      <c r="G172" s="197">
        <v>74.989999999999995</v>
      </c>
      <c r="H172" s="84">
        <f t="shared" si="22"/>
        <v>0.21</v>
      </c>
      <c r="I172" s="83">
        <f t="shared" si="38"/>
        <v>90.74</v>
      </c>
      <c r="J172" s="82">
        <f t="shared" si="40"/>
        <v>90.74</v>
      </c>
    </row>
    <row r="173" spans="1:10" ht="28.5">
      <c r="A173" s="71" t="s">
        <v>410</v>
      </c>
      <c r="B173" s="63" t="s">
        <v>151</v>
      </c>
      <c r="C173" s="59" t="s">
        <v>158</v>
      </c>
      <c r="D173" s="80" t="s">
        <v>152</v>
      </c>
      <c r="E173" s="81">
        <v>2</v>
      </c>
      <c r="F173" s="59" t="s">
        <v>0</v>
      </c>
      <c r="G173" s="197">
        <v>91.03</v>
      </c>
      <c r="H173" s="84">
        <f t="shared" si="22"/>
        <v>0.21</v>
      </c>
      <c r="I173" s="83">
        <f t="shared" si="38"/>
        <v>110.15</v>
      </c>
      <c r="J173" s="83">
        <f t="shared" si="40"/>
        <v>220.3</v>
      </c>
    </row>
    <row r="174" spans="1:10" ht="42.75">
      <c r="A174" s="71" t="s">
        <v>411</v>
      </c>
      <c r="B174" s="62">
        <v>89714</v>
      </c>
      <c r="C174" s="59" t="s">
        <v>434</v>
      </c>
      <c r="D174" s="80" t="s">
        <v>175</v>
      </c>
      <c r="E174" s="81">
        <v>14</v>
      </c>
      <c r="F174" s="59" t="s">
        <v>2</v>
      </c>
      <c r="G174" s="197">
        <v>54.29</v>
      </c>
      <c r="H174" s="84">
        <f t="shared" ref="H174:H213" si="42">$B$3</f>
        <v>0.21</v>
      </c>
      <c r="I174" s="83">
        <f t="shared" si="38"/>
        <v>65.69</v>
      </c>
      <c r="J174" s="83">
        <f t="shared" si="40"/>
        <v>919.66</v>
      </c>
    </row>
    <row r="175" spans="1:10" ht="42.75">
      <c r="A175" s="71" t="s">
        <v>412</v>
      </c>
      <c r="B175" s="62">
        <v>89711</v>
      </c>
      <c r="C175" s="59" t="s">
        <v>434</v>
      </c>
      <c r="D175" s="80" t="s">
        <v>173</v>
      </c>
      <c r="E175" s="81">
        <v>2</v>
      </c>
      <c r="F175" s="59" t="s">
        <v>2</v>
      </c>
      <c r="G175" s="197">
        <v>31.15</v>
      </c>
      <c r="H175" s="84">
        <f t="shared" si="42"/>
        <v>0.21</v>
      </c>
      <c r="I175" s="83">
        <f t="shared" ref="I175" si="43">ROUND(G175*(1+H175),2)</f>
        <v>37.69</v>
      </c>
      <c r="J175" s="83">
        <f t="shared" si="40"/>
        <v>75.38</v>
      </c>
    </row>
    <row r="176" spans="1:10" ht="42.75">
      <c r="A176" s="71" t="s">
        <v>433</v>
      </c>
      <c r="B176" s="87">
        <v>89712</v>
      </c>
      <c r="C176" s="59" t="s">
        <v>434</v>
      </c>
      <c r="D176" s="80" t="s">
        <v>174</v>
      </c>
      <c r="E176" s="81">
        <v>3</v>
      </c>
      <c r="F176" s="59" t="s">
        <v>2</v>
      </c>
      <c r="G176" s="197">
        <v>38.99</v>
      </c>
      <c r="H176" s="84">
        <f t="shared" si="42"/>
        <v>0.21</v>
      </c>
      <c r="I176" s="83">
        <f t="shared" si="38"/>
        <v>47.18</v>
      </c>
      <c r="J176" s="83">
        <f t="shared" si="40"/>
        <v>141.54</v>
      </c>
    </row>
    <row r="177" spans="1:10" ht="42.75">
      <c r="A177" s="71" t="s">
        <v>455</v>
      </c>
      <c r="B177" s="105">
        <v>104328</v>
      </c>
      <c r="C177" s="59" t="s">
        <v>434</v>
      </c>
      <c r="D177" s="80" t="s">
        <v>178</v>
      </c>
      <c r="E177" s="81">
        <v>3</v>
      </c>
      <c r="F177" s="59" t="s">
        <v>0</v>
      </c>
      <c r="G177" s="197">
        <v>89.33</v>
      </c>
      <c r="H177" s="84">
        <f t="shared" si="42"/>
        <v>0.21</v>
      </c>
      <c r="I177" s="83">
        <f t="shared" ref="I177" si="44">ROUND(G177*(1+H177),2)</f>
        <v>108.09</v>
      </c>
      <c r="J177" s="82">
        <f t="shared" si="40"/>
        <v>324.27</v>
      </c>
    </row>
    <row r="178" spans="1:10" ht="37.5" customHeight="1">
      <c r="A178" s="71" t="s">
        <v>514</v>
      </c>
      <c r="B178" s="87">
        <v>97902</v>
      </c>
      <c r="C178" s="59" t="s">
        <v>434</v>
      </c>
      <c r="D178" s="80" t="s">
        <v>176</v>
      </c>
      <c r="E178" s="81">
        <v>2</v>
      </c>
      <c r="F178" s="59" t="s">
        <v>0</v>
      </c>
      <c r="G178" s="197">
        <v>680.88</v>
      </c>
      <c r="H178" s="84">
        <f t="shared" si="42"/>
        <v>0.21</v>
      </c>
      <c r="I178" s="83">
        <f t="shared" si="38"/>
        <v>823.86</v>
      </c>
      <c r="J178" s="83">
        <f t="shared" si="40"/>
        <v>1647.72</v>
      </c>
    </row>
    <row r="179" spans="1:10">
      <c r="A179" s="29" t="s">
        <v>247</v>
      </c>
      <c r="B179" s="168" t="s">
        <v>436</v>
      </c>
      <c r="C179" s="169"/>
      <c r="D179" s="170"/>
      <c r="E179" s="30"/>
      <c r="F179" s="30"/>
      <c r="G179" s="31"/>
      <c r="H179" s="39"/>
      <c r="I179" s="31"/>
      <c r="J179" s="51">
        <f>SUM(J180:J188)</f>
        <v>4337.42</v>
      </c>
    </row>
    <row r="180" spans="1:10" ht="42.75">
      <c r="A180" s="127" t="s">
        <v>413</v>
      </c>
      <c r="B180" s="87">
        <v>86932</v>
      </c>
      <c r="C180" s="59" t="s">
        <v>434</v>
      </c>
      <c r="D180" s="80" t="s">
        <v>478</v>
      </c>
      <c r="E180" s="81">
        <v>1</v>
      </c>
      <c r="F180" s="59" t="s">
        <v>0</v>
      </c>
      <c r="G180" s="197">
        <v>639.83000000000004</v>
      </c>
      <c r="H180" s="84">
        <f t="shared" si="42"/>
        <v>0.21</v>
      </c>
      <c r="I180" s="83">
        <f t="shared" si="38"/>
        <v>774.19</v>
      </c>
      <c r="J180" s="82">
        <f t="shared" ref="J180:J188" si="45">ROUND(I180*E180,2)</f>
        <v>774.19</v>
      </c>
    </row>
    <row r="181" spans="1:10" ht="64.5" customHeight="1">
      <c r="A181" s="127" t="s">
        <v>414</v>
      </c>
      <c r="B181" s="87">
        <v>86941</v>
      </c>
      <c r="C181" s="59" t="s">
        <v>434</v>
      </c>
      <c r="D181" s="80" t="s">
        <v>479</v>
      </c>
      <c r="E181" s="81">
        <v>1</v>
      </c>
      <c r="F181" s="59" t="s">
        <v>0</v>
      </c>
      <c r="G181" s="197">
        <v>859.77</v>
      </c>
      <c r="H181" s="84">
        <f t="shared" si="42"/>
        <v>0.21</v>
      </c>
      <c r="I181" s="83">
        <f t="shared" si="38"/>
        <v>1040.32</v>
      </c>
      <c r="J181" s="82">
        <f t="shared" si="45"/>
        <v>1040.32</v>
      </c>
    </row>
    <row r="182" spans="1:10" ht="28.5">
      <c r="A182" s="127" t="s">
        <v>415</v>
      </c>
      <c r="B182" s="87">
        <v>100849</v>
      </c>
      <c r="C182" s="59" t="s">
        <v>434</v>
      </c>
      <c r="D182" s="80" t="s">
        <v>477</v>
      </c>
      <c r="E182" s="81">
        <v>1</v>
      </c>
      <c r="F182" s="59" t="s">
        <v>0</v>
      </c>
      <c r="G182" s="197">
        <v>49</v>
      </c>
      <c r="H182" s="84">
        <f t="shared" si="42"/>
        <v>0.21</v>
      </c>
      <c r="I182" s="83">
        <f t="shared" ref="I182" si="46">ROUND(G182*(1+H182),2)</f>
        <v>59.29</v>
      </c>
      <c r="J182" s="82">
        <f t="shared" si="45"/>
        <v>59.29</v>
      </c>
    </row>
    <row r="183" spans="1:10">
      <c r="A183" s="127" t="s">
        <v>526</v>
      </c>
      <c r="B183" s="105" t="s">
        <v>138</v>
      </c>
      <c r="C183" s="59" t="s">
        <v>158</v>
      </c>
      <c r="D183" s="80" t="s">
        <v>139</v>
      </c>
      <c r="E183" s="81">
        <v>1</v>
      </c>
      <c r="F183" s="59" t="s">
        <v>0</v>
      </c>
      <c r="G183" s="197">
        <v>80.959999999999994</v>
      </c>
      <c r="H183" s="84">
        <f t="shared" si="42"/>
        <v>0.21</v>
      </c>
      <c r="I183" s="83">
        <f t="shared" si="38"/>
        <v>97.96</v>
      </c>
      <c r="J183" s="82">
        <f t="shared" si="45"/>
        <v>97.96</v>
      </c>
    </row>
    <row r="184" spans="1:10">
      <c r="A184" s="127" t="s">
        <v>416</v>
      </c>
      <c r="B184" s="105" t="s">
        <v>140</v>
      </c>
      <c r="C184" s="59" t="s">
        <v>158</v>
      </c>
      <c r="D184" s="80" t="s">
        <v>141</v>
      </c>
      <c r="E184" s="81">
        <v>1</v>
      </c>
      <c r="F184" s="59" t="s">
        <v>0</v>
      </c>
      <c r="G184" s="197">
        <v>72.239999999999995</v>
      </c>
      <c r="H184" s="84">
        <f t="shared" si="42"/>
        <v>0.21</v>
      </c>
      <c r="I184" s="83">
        <f t="shared" si="38"/>
        <v>87.41</v>
      </c>
      <c r="J184" s="82">
        <f t="shared" si="45"/>
        <v>87.41</v>
      </c>
    </row>
    <row r="185" spans="1:10">
      <c r="A185" s="127" t="s">
        <v>417</v>
      </c>
      <c r="B185" s="105" t="s">
        <v>522</v>
      </c>
      <c r="C185" s="59" t="s">
        <v>523</v>
      </c>
      <c r="D185" s="80" t="s">
        <v>524</v>
      </c>
      <c r="E185" s="81">
        <v>1.2</v>
      </c>
      <c r="F185" s="59" t="s">
        <v>200</v>
      </c>
      <c r="G185" s="197">
        <v>228.39</v>
      </c>
      <c r="H185" s="84">
        <f t="shared" si="42"/>
        <v>0.21</v>
      </c>
      <c r="I185" s="83">
        <f t="shared" ref="I185" si="47">ROUND(G185*(1+H185),2)</f>
        <v>276.35000000000002</v>
      </c>
      <c r="J185" s="82">
        <f t="shared" si="45"/>
        <v>331.62</v>
      </c>
    </row>
    <row r="186" spans="1:10" ht="28.5">
      <c r="A186" s="127" t="s">
        <v>418</v>
      </c>
      <c r="B186" s="87" t="s">
        <v>137</v>
      </c>
      <c r="C186" s="59" t="s">
        <v>158</v>
      </c>
      <c r="D186" s="80" t="s">
        <v>560</v>
      </c>
      <c r="E186" s="81">
        <v>0.6</v>
      </c>
      <c r="F186" s="59" t="s">
        <v>1</v>
      </c>
      <c r="G186" s="197">
        <v>1073.74</v>
      </c>
      <c r="H186" s="84">
        <f t="shared" si="42"/>
        <v>0.21</v>
      </c>
      <c r="I186" s="83">
        <f t="shared" si="38"/>
        <v>1299.23</v>
      </c>
      <c r="J186" s="82">
        <f t="shared" si="45"/>
        <v>779.54</v>
      </c>
    </row>
    <row r="187" spans="1:10" ht="28.5">
      <c r="A187" s="127" t="s">
        <v>527</v>
      </c>
      <c r="B187" s="105" t="s">
        <v>142</v>
      </c>
      <c r="C187" s="59" t="s">
        <v>158</v>
      </c>
      <c r="D187" s="80" t="s">
        <v>561</v>
      </c>
      <c r="E187" s="81">
        <v>1</v>
      </c>
      <c r="F187" s="59" t="s">
        <v>0</v>
      </c>
      <c r="G187" s="197">
        <v>24.93</v>
      </c>
      <c r="H187" s="84">
        <f t="shared" si="42"/>
        <v>0.21</v>
      </c>
      <c r="I187" s="83">
        <f t="shared" si="38"/>
        <v>30.17</v>
      </c>
      <c r="J187" s="82">
        <f t="shared" si="45"/>
        <v>30.17</v>
      </c>
    </row>
    <row r="188" spans="1:10" ht="42.75">
      <c r="A188" s="127" t="s">
        <v>528</v>
      </c>
      <c r="B188" s="87">
        <v>86930</v>
      </c>
      <c r="C188" s="59" t="s">
        <v>434</v>
      </c>
      <c r="D188" s="80" t="s">
        <v>480</v>
      </c>
      <c r="E188" s="81">
        <v>2</v>
      </c>
      <c r="F188" s="59" t="s">
        <v>0</v>
      </c>
      <c r="G188" s="197">
        <v>469.8</v>
      </c>
      <c r="H188" s="84">
        <f t="shared" si="42"/>
        <v>0.21</v>
      </c>
      <c r="I188" s="83">
        <f t="shared" si="38"/>
        <v>568.46</v>
      </c>
      <c r="J188" s="82">
        <f t="shared" si="45"/>
        <v>1136.92</v>
      </c>
    </row>
    <row r="189" spans="1:10">
      <c r="A189" s="29" t="s">
        <v>248</v>
      </c>
      <c r="B189" s="168" t="s">
        <v>461</v>
      </c>
      <c r="C189" s="169"/>
      <c r="D189" s="170"/>
      <c r="E189" s="30"/>
      <c r="F189" s="30"/>
      <c r="G189" s="31"/>
      <c r="H189" s="39"/>
      <c r="I189" s="31"/>
      <c r="J189" s="51">
        <f>SUM(J190:J208)</f>
        <v>4244.7799999999988</v>
      </c>
    </row>
    <row r="190" spans="1:10" ht="28.5">
      <c r="A190" s="71" t="s">
        <v>419</v>
      </c>
      <c r="B190" s="124">
        <v>96624</v>
      </c>
      <c r="C190" s="59" t="s">
        <v>434</v>
      </c>
      <c r="D190" s="80" t="s">
        <v>476</v>
      </c>
      <c r="E190" s="81">
        <v>0.43</v>
      </c>
      <c r="F190" s="59" t="s">
        <v>3</v>
      </c>
      <c r="G190" s="197">
        <v>183.76</v>
      </c>
      <c r="H190" s="84">
        <f t="shared" si="42"/>
        <v>0.21</v>
      </c>
      <c r="I190" s="83">
        <f t="shared" si="38"/>
        <v>222.35</v>
      </c>
      <c r="J190" s="82">
        <f t="shared" ref="J190:J208" si="48">ROUND(I190*E190,2)</f>
        <v>95.61</v>
      </c>
    </row>
    <row r="191" spans="1:10">
      <c r="A191" s="71" t="s">
        <v>420</v>
      </c>
      <c r="B191" s="124">
        <v>97082</v>
      </c>
      <c r="C191" s="59" t="s">
        <v>434</v>
      </c>
      <c r="D191" s="80" t="s">
        <v>162</v>
      </c>
      <c r="E191" s="81">
        <v>0.1</v>
      </c>
      <c r="F191" s="59" t="s">
        <v>3</v>
      </c>
      <c r="G191" s="197">
        <v>99.42</v>
      </c>
      <c r="H191" s="84">
        <f t="shared" si="42"/>
        <v>0.21</v>
      </c>
      <c r="I191" s="83">
        <f t="shared" si="38"/>
        <v>120.3</v>
      </c>
      <c r="J191" s="82">
        <f t="shared" si="48"/>
        <v>12.03</v>
      </c>
    </row>
    <row r="192" spans="1:10" ht="42.75">
      <c r="A192" s="71" t="s">
        <v>421</v>
      </c>
      <c r="B192" s="124">
        <v>97083</v>
      </c>
      <c r="C192" s="59" t="s">
        <v>434</v>
      </c>
      <c r="D192" s="80" t="s">
        <v>163</v>
      </c>
      <c r="E192" s="81">
        <v>8.64</v>
      </c>
      <c r="F192" s="59" t="s">
        <v>1</v>
      </c>
      <c r="G192" s="197">
        <v>5.1100000000000003</v>
      </c>
      <c r="H192" s="84">
        <f t="shared" si="42"/>
        <v>0.21</v>
      </c>
      <c r="I192" s="83">
        <f t="shared" si="38"/>
        <v>6.18</v>
      </c>
      <c r="J192" s="82">
        <f t="shared" si="48"/>
        <v>53.4</v>
      </c>
    </row>
    <row r="193" spans="1:10" ht="42.75">
      <c r="A193" s="71" t="s">
        <v>422</v>
      </c>
      <c r="B193" s="124">
        <v>97086</v>
      </c>
      <c r="C193" s="59" t="s">
        <v>434</v>
      </c>
      <c r="D193" s="80" t="s">
        <v>164</v>
      </c>
      <c r="E193" s="81">
        <v>1.98</v>
      </c>
      <c r="F193" s="59" t="s">
        <v>1</v>
      </c>
      <c r="G193" s="197">
        <v>136.44999999999999</v>
      </c>
      <c r="H193" s="84">
        <f t="shared" si="42"/>
        <v>0.21</v>
      </c>
      <c r="I193" s="83">
        <f t="shared" si="38"/>
        <v>165.1</v>
      </c>
      <c r="J193" s="82">
        <f t="shared" si="48"/>
        <v>326.89999999999998</v>
      </c>
    </row>
    <row r="194" spans="1:10" ht="28.5">
      <c r="A194" s="71" t="s">
        <v>423</v>
      </c>
      <c r="B194" s="124">
        <v>97087</v>
      </c>
      <c r="C194" s="59" t="s">
        <v>434</v>
      </c>
      <c r="D194" s="80" t="s">
        <v>165</v>
      </c>
      <c r="E194" s="81">
        <v>8.64</v>
      </c>
      <c r="F194" s="59" t="s">
        <v>1</v>
      </c>
      <c r="G194" s="197">
        <v>3.29</v>
      </c>
      <c r="H194" s="84">
        <f t="shared" si="42"/>
        <v>0.21</v>
      </c>
      <c r="I194" s="83">
        <f t="shared" si="38"/>
        <v>3.98</v>
      </c>
      <c r="J194" s="82">
        <f t="shared" si="48"/>
        <v>34.39</v>
      </c>
    </row>
    <row r="195" spans="1:10" ht="28.5">
      <c r="A195" s="71" t="s">
        <v>424</v>
      </c>
      <c r="B195" s="124">
        <v>97092</v>
      </c>
      <c r="C195" s="59" t="s">
        <v>434</v>
      </c>
      <c r="D195" s="80" t="s">
        <v>166</v>
      </c>
      <c r="E195" s="81">
        <v>53.74</v>
      </c>
      <c r="F195" s="59" t="s">
        <v>17</v>
      </c>
      <c r="G195" s="197">
        <v>12.34</v>
      </c>
      <c r="H195" s="84">
        <f t="shared" si="42"/>
        <v>0.21</v>
      </c>
      <c r="I195" s="83">
        <f t="shared" si="38"/>
        <v>14.93</v>
      </c>
      <c r="J195" s="82">
        <f t="shared" si="48"/>
        <v>802.34</v>
      </c>
    </row>
    <row r="196" spans="1:10" ht="42.75">
      <c r="A196" s="71" t="s">
        <v>425</v>
      </c>
      <c r="B196" s="128">
        <v>97096</v>
      </c>
      <c r="C196" s="59" t="s">
        <v>434</v>
      </c>
      <c r="D196" s="80" t="s">
        <v>167</v>
      </c>
      <c r="E196" s="81">
        <v>1.3</v>
      </c>
      <c r="F196" s="59" t="s">
        <v>3</v>
      </c>
      <c r="G196" s="197">
        <v>644.36</v>
      </c>
      <c r="H196" s="84">
        <f t="shared" si="42"/>
        <v>0.21</v>
      </c>
      <c r="I196" s="83">
        <f t="shared" si="38"/>
        <v>779.68</v>
      </c>
      <c r="J196" s="82">
        <f t="shared" si="48"/>
        <v>1013.58</v>
      </c>
    </row>
    <row r="197" spans="1:10" ht="42.75">
      <c r="A197" s="71" t="s">
        <v>437</v>
      </c>
      <c r="B197" s="129">
        <v>92761</v>
      </c>
      <c r="C197" s="59" t="s">
        <v>434</v>
      </c>
      <c r="D197" s="80" t="s">
        <v>169</v>
      </c>
      <c r="E197" s="81">
        <v>5.69</v>
      </c>
      <c r="F197" s="59" t="s">
        <v>17</v>
      </c>
      <c r="G197" s="197">
        <v>11.64</v>
      </c>
      <c r="H197" s="84">
        <f t="shared" si="42"/>
        <v>0.21</v>
      </c>
      <c r="I197" s="83">
        <f t="shared" ref="I197:I199" si="49">ROUND(G197*(1+H197),2)</f>
        <v>14.08</v>
      </c>
      <c r="J197" s="82">
        <f t="shared" si="48"/>
        <v>80.12</v>
      </c>
    </row>
    <row r="198" spans="1:10" ht="42.75">
      <c r="A198" s="71" t="s">
        <v>438</v>
      </c>
      <c r="B198" s="129">
        <v>92759</v>
      </c>
      <c r="C198" s="59" t="s">
        <v>434</v>
      </c>
      <c r="D198" s="80" t="s">
        <v>168</v>
      </c>
      <c r="E198" s="81">
        <v>1.72</v>
      </c>
      <c r="F198" s="59" t="s">
        <v>17</v>
      </c>
      <c r="G198" s="197">
        <v>14.58</v>
      </c>
      <c r="H198" s="84">
        <f t="shared" si="42"/>
        <v>0.21</v>
      </c>
      <c r="I198" s="83">
        <f t="shared" si="49"/>
        <v>17.64</v>
      </c>
      <c r="J198" s="82">
        <f t="shared" si="48"/>
        <v>30.34</v>
      </c>
    </row>
    <row r="199" spans="1:10" ht="28.5">
      <c r="A199" s="71" t="s">
        <v>439</v>
      </c>
      <c r="B199" s="129">
        <v>103669</v>
      </c>
      <c r="C199" s="59" t="s">
        <v>434</v>
      </c>
      <c r="D199" s="80" t="s">
        <v>466</v>
      </c>
      <c r="E199" s="81">
        <v>7.0000000000000007E-2</v>
      </c>
      <c r="F199" s="59" t="s">
        <v>3</v>
      </c>
      <c r="G199" s="197">
        <v>1050.1600000000001</v>
      </c>
      <c r="H199" s="84">
        <f t="shared" si="42"/>
        <v>0.21</v>
      </c>
      <c r="I199" s="83">
        <f t="shared" si="49"/>
        <v>1270.69</v>
      </c>
      <c r="J199" s="82">
        <f t="shared" si="48"/>
        <v>88.95</v>
      </c>
    </row>
    <row r="200" spans="1:10">
      <c r="A200" s="71" t="s">
        <v>27</v>
      </c>
      <c r="B200" s="117" t="s">
        <v>36</v>
      </c>
      <c r="C200" s="59" t="s">
        <v>158</v>
      </c>
      <c r="D200" s="80" t="s">
        <v>258</v>
      </c>
      <c r="E200" s="81">
        <v>3.24</v>
      </c>
      <c r="F200" s="59" t="s">
        <v>1</v>
      </c>
      <c r="G200" s="197">
        <v>80.61</v>
      </c>
      <c r="H200" s="84">
        <f t="shared" si="42"/>
        <v>0.21</v>
      </c>
      <c r="I200" s="83">
        <f t="shared" si="38"/>
        <v>97.54</v>
      </c>
      <c r="J200" s="82">
        <f t="shared" si="48"/>
        <v>316.02999999999997</v>
      </c>
    </row>
    <row r="201" spans="1:10">
      <c r="A201" s="71" t="s">
        <v>456</v>
      </c>
      <c r="B201" s="86" t="s">
        <v>227</v>
      </c>
      <c r="C201" s="59" t="s">
        <v>249</v>
      </c>
      <c r="D201" s="80" t="s">
        <v>228</v>
      </c>
      <c r="E201" s="81">
        <v>4</v>
      </c>
      <c r="F201" s="59" t="s">
        <v>0</v>
      </c>
      <c r="G201" s="197">
        <v>5.82</v>
      </c>
      <c r="H201" s="84">
        <f t="shared" si="42"/>
        <v>0.21</v>
      </c>
      <c r="I201" s="83">
        <f t="shared" si="38"/>
        <v>7.04</v>
      </c>
      <c r="J201" s="82">
        <f t="shared" si="48"/>
        <v>28.16</v>
      </c>
    </row>
    <row r="202" spans="1:10" ht="28.5">
      <c r="A202" s="71" t="s">
        <v>457</v>
      </c>
      <c r="B202" s="86" t="s">
        <v>34</v>
      </c>
      <c r="C202" s="59" t="s">
        <v>158</v>
      </c>
      <c r="D202" s="80" t="s">
        <v>35</v>
      </c>
      <c r="E202" s="81">
        <v>0.8</v>
      </c>
      <c r="F202" s="59" t="s">
        <v>1</v>
      </c>
      <c r="G202" s="197">
        <v>159.02000000000001</v>
      </c>
      <c r="H202" s="84">
        <f t="shared" si="42"/>
        <v>0.21</v>
      </c>
      <c r="I202" s="83">
        <f t="shared" si="38"/>
        <v>192.41</v>
      </c>
      <c r="J202" s="82">
        <f t="shared" si="48"/>
        <v>153.93</v>
      </c>
    </row>
    <row r="203" spans="1:10">
      <c r="A203" s="71" t="s">
        <v>458</v>
      </c>
      <c r="B203" s="86" t="s">
        <v>43</v>
      </c>
      <c r="C203" s="59" t="s">
        <v>158</v>
      </c>
      <c r="D203" s="80" t="s">
        <v>44</v>
      </c>
      <c r="E203" s="81">
        <v>3.24</v>
      </c>
      <c r="F203" s="59" t="s">
        <v>1</v>
      </c>
      <c r="G203" s="197">
        <v>8.27</v>
      </c>
      <c r="H203" s="84">
        <f t="shared" si="42"/>
        <v>0.21</v>
      </c>
      <c r="I203" s="83">
        <f t="shared" si="38"/>
        <v>10.01</v>
      </c>
      <c r="J203" s="82">
        <f t="shared" si="48"/>
        <v>32.43</v>
      </c>
    </row>
    <row r="204" spans="1:10">
      <c r="A204" s="71" t="s">
        <v>459</v>
      </c>
      <c r="B204" s="86" t="s">
        <v>46</v>
      </c>
      <c r="C204" s="59" t="s">
        <v>158</v>
      </c>
      <c r="D204" s="80" t="s">
        <v>47</v>
      </c>
      <c r="E204" s="81">
        <v>3.24</v>
      </c>
      <c r="F204" s="59" t="s">
        <v>1</v>
      </c>
      <c r="G204" s="197">
        <v>31.91</v>
      </c>
      <c r="H204" s="84">
        <f t="shared" si="42"/>
        <v>0.21</v>
      </c>
      <c r="I204" s="83">
        <f t="shared" si="38"/>
        <v>38.61</v>
      </c>
      <c r="J204" s="82">
        <f t="shared" si="48"/>
        <v>125.1</v>
      </c>
    </row>
    <row r="205" spans="1:10">
      <c r="A205" s="71" t="s">
        <v>28</v>
      </c>
      <c r="B205" s="86" t="s">
        <v>71</v>
      </c>
      <c r="C205" s="59" t="s">
        <v>158</v>
      </c>
      <c r="D205" s="80" t="s">
        <v>72</v>
      </c>
      <c r="E205" s="81">
        <v>3.24</v>
      </c>
      <c r="F205" s="59" t="s">
        <v>1</v>
      </c>
      <c r="G205" s="197">
        <v>39.96</v>
      </c>
      <c r="H205" s="84">
        <f t="shared" si="42"/>
        <v>0.21</v>
      </c>
      <c r="I205" s="83">
        <f t="shared" si="38"/>
        <v>48.35</v>
      </c>
      <c r="J205" s="82">
        <f t="shared" si="48"/>
        <v>156.65</v>
      </c>
    </row>
    <row r="206" spans="1:10">
      <c r="A206" s="71" t="s">
        <v>460</v>
      </c>
      <c r="B206" s="86" t="s">
        <v>61</v>
      </c>
      <c r="C206" s="59" t="s">
        <v>158</v>
      </c>
      <c r="D206" s="80" t="s">
        <v>62</v>
      </c>
      <c r="E206" s="81">
        <v>0.56000000000000005</v>
      </c>
      <c r="F206" s="59" t="s">
        <v>1</v>
      </c>
      <c r="G206" s="197">
        <v>1114.1500000000001</v>
      </c>
      <c r="H206" s="84">
        <f t="shared" si="42"/>
        <v>0.21</v>
      </c>
      <c r="I206" s="83">
        <f t="shared" si="38"/>
        <v>1348.12</v>
      </c>
      <c r="J206" s="82">
        <f t="shared" si="48"/>
        <v>754.95</v>
      </c>
    </row>
    <row r="207" spans="1:10">
      <c r="A207" s="71" t="s">
        <v>29</v>
      </c>
      <c r="B207" s="86" t="s">
        <v>66</v>
      </c>
      <c r="C207" s="59" t="s">
        <v>158</v>
      </c>
      <c r="D207" s="80" t="s">
        <v>67</v>
      </c>
      <c r="E207" s="81">
        <v>1</v>
      </c>
      <c r="F207" s="59" t="s">
        <v>0</v>
      </c>
      <c r="G207" s="197">
        <v>53.66</v>
      </c>
      <c r="H207" s="84">
        <f t="shared" si="42"/>
        <v>0.21</v>
      </c>
      <c r="I207" s="83">
        <f t="shared" si="38"/>
        <v>64.930000000000007</v>
      </c>
      <c r="J207" s="82">
        <f t="shared" si="48"/>
        <v>64.930000000000007</v>
      </c>
    </row>
    <row r="208" spans="1:10">
      <c r="A208" s="71" t="s">
        <v>426</v>
      </c>
      <c r="B208" s="86" t="s">
        <v>74</v>
      </c>
      <c r="C208" s="59" t="s">
        <v>158</v>
      </c>
      <c r="D208" s="80" t="s">
        <v>75</v>
      </c>
      <c r="E208" s="81">
        <v>1.1200000000000001</v>
      </c>
      <c r="F208" s="59" t="s">
        <v>1</v>
      </c>
      <c r="G208" s="197">
        <v>55.3</v>
      </c>
      <c r="H208" s="84">
        <f t="shared" si="42"/>
        <v>0.21</v>
      </c>
      <c r="I208" s="83">
        <f t="shared" si="38"/>
        <v>66.91</v>
      </c>
      <c r="J208" s="82">
        <f t="shared" si="48"/>
        <v>74.94</v>
      </c>
    </row>
    <row r="209" spans="1:10">
      <c r="A209" s="29" t="s">
        <v>251</v>
      </c>
      <c r="B209" s="168" t="s">
        <v>427</v>
      </c>
      <c r="C209" s="169"/>
      <c r="D209" s="170"/>
      <c r="E209" s="30"/>
      <c r="F209" s="30"/>
      <c r="G209" s="31"/>
      <c r="H209" s="39"/>
      <c r="I209" s="31"/>
      <c r="J209" s="51">
        <f>SUM(J210:J213)</f>
        <v>4888.46</v>
      </c>
    </row>
    <row r="210" spans="1:10" ht="28.5">
      <c r="A210" s="127" t="s">
        <v>428</v>
      </c>
      <c r="B210" s="105" t="s">
        <v>76</v>
      </c>
      <c r="C210" s="59" t="s">
        <v>158</v>
      </c>
      <c r="D210" s="80" t="s">
        <v>562</v>
      </c>
      <c r="E210" s="81">
        <v>110</v>
      </c>
      <c r="F210" s="59" t="s">
        <v>1</v>
      </c>
      <c r="G210" s="197">
        <v>14.85</v>
      </c>
      <c r="H210" s="84">
        <f t="shared" si="42"/>
        <v>0.21</v>
      </c>
      <c r="I210" s="83">
        <f t="shared" ref="I210" si="50">ROUND(G210*(1+H210),2)</f>
        <v>17.97</v>
      </c>
      <c r="J210" s="82">
        <f>ROUND(I210*E210,2)</f>
        <v>1976.7</v>
      </c>
    </row>
    <row r="211" spans="1:10" ht="25.5" customHeight="1">
      <c r="A211" s="127" t="s">
        <v>429</v>
      </c>
      <c r="B211" s="105" t="s">
        <v>77</v>
      </c>
      <c r="C211" s="59" t="s">
        <v>158</v>
      </c>
      <c r="D211" s="80" t="s">
        <v>563</v>
      </c>
      <c r="E211" s="81">
        <v>40</v>
      </c>
      <c r="F211" s="59" t="s">
        <v>1</v>
      </c>
      <c r="G211" s="197">
        <v>19.440000000000001</v>
      </c>
      <c r="H211" s="84">
        <f t="shared" si="42"/>
        <v>0.21</v>
      </c>
      <c r="I211" s="83">
        <f t="shared" ref="I211" si="51">ROUND(G211*(1+H211),2)</f>
        <v>23.52</v>
      </c>
      <c r="J211" s="82">
        <f>ROUND(I211*E211,2)</f>
        <v>940.8</v>
      </c>
    </row>
    <row r="212" spans="1:10">
      <c r="A212" s="127" t="s">
        <v>515</v>
      </c>
      <c r="B212" s="87" t="s">
        <v>155</v>
      </c>
      <c r="C212" s="59" t="s">
        <v>158</v>
      </c>
      <c r="D212" s="80" t="s">
        <v>156</v>
      </c>
      <c r="E212" s="81">
        <v>29</v>
      </c>
      <c r="F212" s="59" t="s">
        <v>1</v>
      </c>
      <c r="G212" s="197">
        <v>16.73</v>
      </c>
      <c r="H212" s="84">
        <f t="shared" si="42"/>
        <v>0.21</v>
      </c>
      <c r="I212" s="83">
        <f t="shared" si="38"/>
        <v>20.239999999999998</v>
      </c>
      <c r="J212" s="82">
        <f>ROUND(I212*E212,2)</f>
        <v>586.96</v>
      </c>
    </row>
    <row r="213" spans="1:10" ht="28.5">
      <c r="A213" s="127" t="s">
        <v>529</v>
      </c>
      <c r="B213" s="117" t="s">
        <v>19</v>
      </c>
      <c r="C213" s="59" t="s">
        <v>158</v>
      </c>
      <c r="D213" s="80" t="s">
        <v>20</v>
      </c>
      <c r="E213" s="81">
        <v>10</v>
      </c>
      <c r="F213" s="59" t="s">
        <v>3</v>
      </c>
      <c r="G213" s="197">
        <v>114.38</v>
      </c>
      <c r="H213" s="84">
        <f t="shared" si="42"/>
        <v>0.21</v>
      </c>
      <c r="I213" s="83">
        <f t="shared" si="38"/>
        <v>138.4</v>
      </c>
      <c r="J213" s="82">
        <f>ROUND(I213*E213,2)</f>
        <v>1384</v>
      </c>
    </row>
    <row r="214" spans="1:10" ht="15" customHeight="1">
      <c r="A214" s="182"/>
      <c r="B214" s="182"/>
      <c r="C214" s="182"/>
      <c r="D214" s="182"/>
      <c r="E214" s="182"/>
      <c r="F214" s="182"/>
      <c r="G214" s="182"/>
      <c r="H214" s="182"/>
      <c r="I214" s="182"/>
      <c r="J214" s="183"/>
    </row>
    <row r="215" spans="1:10" ht="15">
      <c r="A215" s="37"/>
      <c r="B215" s="184" t="s">
        <v>564</v>
      </c>
      <c r="C215" s="185"/>
      <c r="D215" s="185"/>
      <c r="E215" s="185"/>
      <c r="F215" s="185"/>
      <c r="G215" s="185"/>
      <c r="H215" s="185"/>
      <c r="I215" s="186"/>
      <c r="J215" s="130">
        <f>ROUND((SUM(J7:J213)/2),2)</f>
        <v>168395.19</v>
      </c>
    </row>
    <row r="217" spans="1:10">
      <c r="J217" s="70"/>
    </row>
  </sheetData>
  <mergeCells count="32">
    <mergeCell ref="B209:D209"/>
    <mergeCell ref="A214:J214"/>
    <mergeCell ref="B215:I215"/>
    <mergeCell ref="B136:H136"/>
    <mergeCell ref="B150:H150"/>
    <mergeCell ref="B162:D162"/>
    <mergeCell ref="B179:D179"/>
    <mergeCell ref="B189:D189"/>
    <mergeCell ref="B95:D95"/>
    <mergeCell ref="B96:H96"/>
    <mergeCell ref="B104:H104"/>
    <mergeCell ref="B116:H116"/>
    <mergeCell ref="B48:D48"/>
    <mergeCell ref="B58:D58"/>
    <mergeCell ref="B79:D79"/>
    <mergeCell ref="B85:D85"/>
    <mergeCell ref="B90:D90"/>
    <mergeCell ref="B55:D55"/>
    <mergeCell ref="B74:D74"/>
    <mergeCell ref="B7:D7"/>
    <mergeCell ref="B16:D16"/>
    <mergeCell ref="B33:D33"/>
    <mergeCell ref="B43:D43"/>
    <mergeCell ref="C4:F4"/>
    <mergeCell ref="A5:J5"/>
    <mergeCell ref="B25:D25"/>
    <mergeCell ref="B1:F1"/>
    <mergeCell ref="B2:F2"/>
    <mergeCell ref="C3:F3"/>
    <mergeCell ref="G1:J1"/>
    <mergeCell ref="G2:J2"/>
    <mergeCell ref="G3:J4"/>
  </mergeCells>
  <phoneticPr fontId="4" type="noConversion"/>
  <pageMargins left="1.1811023622047245" right="0.39370078740157483" top="1.3779527559055118" bottom="0.70866141732283472" header="0.35433070866141736" footer="0.31496062992125984"/>
  <pageSetup paperSize="9" scale="53" fitToHeight="0" orientation="portrait" r:id="rId1"/>
  <headerFooter>
    <oddHeader>&amp;C
Planilha Orçamentária</oddHeader>
    <oddFooter>&amp;C&amp;G
&amp;"Segoe UI,Normal"&amp;8Página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82699-F4BD-4C13-9DF8-A9D358101CF3}">
  <sheetPr codeName="Planilha5"/>
  <dimension ref="A1:I27"/>
  <sheetViews>
    <sheetView zoomScale="85" zoomScaleNormal="85" workbookViewId="0">
      <selection activeCell="N24" sqref="N24"/>
    </sheetView>
  </sheetViews>
  <sheetFormatPr defaultRowHeight="15"/>
  <cols>
    <col min="2" max="2" width="46" customWidth="1"/>
    <col min="3" max="3" width="19.7109375" customWidth="1"/>
    <col min="4" max="4" width="9" customWidth="1"/>
    <col min="5" max="5" width="16.85546875" customWidth="1"/>
    <col min="6" max="6" width="8.85546875" customWidth="1"/>
    <col min="7" max="7" width="16.85546875" customWidth="1"/>
    <col min="8" max="8" width="8.85546875" customWidth="1"/>
    <col min="9" max="9" width="16.85546875" customWidth="1"/>
  </cols>
  <sheetData>
    <row r="1" spans="1:9" ht="16.5">
      <c r="A1" s="151" t="str">
        <f>_xlfn.CONCAT(Orçamento!A1, " ", Orçamento!B1)</f>
        <v>Obra: Construção de Horta Municipal - Reservatório 10.000L</v>
      </c>
      <c r="B1" s="151"/>
      <c r="C1" s="151"/>
      <c r="D1" s="151"/>
      <c r="E1" s="151"/>
      <c r="F1" s="151"/>
      <c r="G1" s="151"/>
      <c r="H1" s="151"/>
      <c r="I1" s="151"/>
    </row>
    <row r="2" spans="1:9" ht="16.5">
      <c r="A2" s="151" t="str">
        <f>_xlfn.CONCAT(Orçamento!A2, " ", Orçamento!B2)</f>
        <v>Local: Rua Comandante Aristeu Cerqueira Leite, s/n.°, Jd. João Ballan II, Jahu/SP</v>
      </c>
      <c r="B2" s="151"/>
      <c r="C2" s="151"/>
      <c r="D2" s="151"/>
      <c r="E2" s="151"/>
      <c r="F2" s="151"/>
      <c r="G2" s="151"/>
      <c r="H2" s="151"/>
      <c r="I2" s="151"/>
    </row>
    <row r="3" spans="1:9" ht="16.5">
      <c r="A3" s="152" t="str">
        <f>Orçamento!A5</f>
        <v>Jahu/SP, 25 de agosto de 2026</v>
      </c>
      <c r="B3" s="152"/>
      <c r="C3" s="152"/>
      <c r="D3" s="152"/>
      <c r="E3" s="152"/>
      <c r="F3" s="152"/>
      <c r="G3" s="152"/>
      <c r="H3" s="152"/>
      <c r="I3" s="152"/>
    </row>
    <row r="4" spans="1:9">
      <c r="A4" s="155" t="s">
        <v>184</v>
      </c>
      <c r="B4" s="155" t="s">
        <v>185</v>
      </c>
      <c r="C4" s="157" t="s">
        <v>186</v>
      </c>
      <c r="D4" s="154" t="s">
        <v>187</v>
      </c>
      <c r="E4" s="154"/>
      <c r="F4" s="154" t="s">
        <v>188</v>
      </c>
      <c r="G4" s="154"/>
      <c r="H4" s="154" t="s">
        <v>189</v>
      </c>
      <c r="I4" s="154"/>
    </row>
    <row r="5" spans="1:9">
      <c r="A5" s="156"/>
      <c r="B5" s="156"/>
      <c r="C5" s="158"/>
      <c r="D5" s="28" t="s">
        <v>160</v>
      </c>
      <c r="E5" s="28" t="s">
        <v>252</v>
      </c>
      <c r="F5" s="28" t="s">
        <v>160</v>
      </c>
      <c r="G5" s="28" t="s">
        <v>252</v>
      </c>
      <c r="H5" s="28" t="s">
        <v>160</v>
      </c>
      <c r="I5" s="28" t="s">
        <v>252</v>
      </c>
    </row>
    <row r="6" spans="1:9" ht="16.5">
      <c r="A6" s="72" t="str">
        <f>Orçamento!A7</f>
        <v>1.</v>
      </c>
      <c r="B6" s="73" t="str">
        <f>VLOOKUP(A6, Orçamento!A$6:K$1375, 2, FALSE())</f>
        <v>SERVIÇOS PRELIMINARES</v>
      </c>
      <c r="C6" s="74">
        <f>VLOOKUP(A6, Orçamento!A$6:K$1375, 10, FALSE())</f>
        <v>8481.64</v>
      </c>
      <c r="D6" s="150">
        <v>1</v>
      </c>
      <c r="E6" s="75">
        <f>$C6*D6</f>
        <v>8481.64</v>
      </c>
      <c r="F6" s="150"/>
      <c r="G6" s="75">
        <f>$C6*F6</f>
        <v>0</v>
      </c>
      <c r="H6" s="150"/>
      <c r="I6" s="75">
        <f>$C6*H6</f>
        <v>0</v>
      </c>
    </row>
    <row r="7" spans="1:9" ht="16.5">
      <c r="A7" s="72" t="s">
        <v>239</v>
      </c>
      <c r="B7" s="73" t="str">
        <f>VLOOKUP(A7, Orçamento!A$6:K$1375, 2, FALSE())</f>
        <v>INFRAESTRUTURA</v>
      </c>
      <c r="C7" s="74">
        <f>VLOOKUP(A7, Orçamento!A$6:K$1375, 10, FALSE())</f>
        <v>10926.61</v>
      </c>
      <c r="D7" s="150">
        <v>1</v>
      </c>
      <c r="E7" s="75">
        <f t="shared" ref="E7:G17" si="0">$C7*D7</f>
        <v>10926.61</v>
      </c>
      <c r="F7" s="150"/>
      <c r="G7" s="75">
        <f t="shared" si="0"/>
        <v>0</v>
      </c>
      <c r="H7" s="150"/>
      <c r="I7" s="75">
        <f t="shared" ref="I7" si="1">$C7*H7</f>
        <v>0</v>
      </c>
    </row>
    <row r="8" spans="1:9" ht="16.5">
      <c r="A8" s="72" t="s">
        <v>240</v>
      </c>
      <c r="B8" s="73" t="str">
        <f>VLOOKUP(A8, Orçamento!A$6:K$1375, 2, FALSE())</f>
        <v>SUPERESTRUTURA</v>
      </c>
      <c r="C8" s="74">
        <f>VLOOKUP(A8, Orçamento!A$6:K$1375, 10, FALSE())</f>
        <v>20670.039999999997</v>
      </c>
      <c r="D8" s="150">
        <v>0.5</v>
      </c>
      <c r="E8" s="75">
        <f t="shared" si="0"/>
        <v>10335.019999999999</v>
      </c>
      <c r="F8" s="150">
        <v>0.5</v>
      </c>
      <c r="G8" s="75">
        <f t="shared" si="0"/>
        <v>10335.019999999999</v>
      </c>
      <c r="H8" s="150"/>
      <c r="I8" s="75">
        <f t="shared" ref="I8" si="2">$C8*H8</f>
        <v>0</v>
      </c>
    </row>
    <row r="9" spans="1:9" ht="16.5">
      <c r="A9" s="72" t="s">
        <v>241</v>
      </c>
      <c r="B9" s="73" t="str">
        <f>VLOOKUP(A9, Orçamento!A$6:K$1375, 2, FALSE())</f>
        <v>COBERTURA</v>
      </c>
      <c r="C9" s="74">
        <f>VLOOKUP(A9, Orçamento!A$6:K$1375, 10, FALSE())</f>
        <v>11777.91</v>
      </c>
      <c r="D9" s="150"/>
      <c r="E9" s="75">
        <f t="shared" si="0"/>
        <v>0</v>
      </c>
      <c r="F9" s="150">
        <v>1</v>
      </c>
      <c r="G9" s="75">
        <f t="shared" si="0"/>
        <v>11777.91</v>
      </c>
      <c r="H9" s="150"/>
      <c r="I9" s="75">
        <f t="shared" ref="I9" si="3">$C9*H9</f>
        <v>0</v>
      </c>
    </row>
    <row r="10" spans="1:9" ht="16.5">
      <c r="A10" s="72" t="s">
        <v>242</v>
      </c>
      <c r="B10" s="73" t="str">
        <f>VLOOKUP(A10, Orçamento!A$6:K$1375, 2, FALSE())</f>
        <v>PISOS E REVESTIMENTOS</v>
      </c>
      <c r="C10" s="74">
        <f>VLOOKUP(A10, Orçamento!A$6:K$1375, 10, FALSE())</f>
        <v>24449.870000000003</v>
      </c>
      <c r="D10" s="150"/>
      <c r="E10" s="75">
        <f t="shared" si="0"/>
        <v>0</v>
      </c>
      <c r="F10" s="150">
        <v>0.4</v>
      </c>
      <c r="G10" s="75">
        <f t="shared" si="0"/>
        <v>9779.9480000000021</v>
      </c>
      <c r="H10" s="150">
        <v>0.6</v>
      </c>
      <c r="I10" s="75">
        <f t="shared" ref="I10" si="4">$C10*H10</f>
        <v>14669.922</v>
      </c>
    </row>
    <row r="11" spans="1:9" ht="16.5">
      <c r="A11" s="72" t="s">
        <v>243</v>
      </c>
      <c r="B11" s="73" t="str">
        <f>VLOOKUP(A11, Orçamento!A$6:K$1375, 2, FALSE())</f>
        <v>ESQUADRIAS</v>
      </c>
      <c r="C11" s="74">
        <f>VLOOKUP(A11, Orçamento!A$6:K$1375, 10, FALSE())</f>
        <v>45939.79</v>
      </c>
      <c r="D11" s="150">
        <v>0.4</v>
      </c>
      <c r="E11" s="75">
        <f t="shared" si="0"/>
        <v>18375.916000000001</v>
      </c>
      <c r="F11" s="150">
        <v>0.6</v>
      </c>
      <c r="G11" s="75">
        <f t="shared" si="0"/>
        <v>27563.874</v>
      </c>
      <c r="H11" s="150">
        <v>0</v>
      </c>
      <c r="I11" s="75">
        <f t="shared" ref="I11" si="5">$C11*H11</f>
        <v>0</v>
      </c>
    </row>
    <row r="12" spans="1:9" ht="16.5">
      <c r="A12" s="72" t="s">
        <v>244</v>
      </c>
      <c r="B12" s="73" t="str">
        <f>VLOOKUP(A12, Orçamento!A$6:K$1375, 2, FALSE())</f>
        <v>PINTURA</v>
      </c>
      <c r="C12" s="74">
        <f>VLOOKUP(A12, Orçamento!A$6:K$1375, 10, FALSE())</f>
        <v>8852.9999999999982</v>
      </c>
      <c r="D12" s="150"/>
      <c r="E12" s="75">
        <f t="shared" si="0"/>
        <v>0</v>
      </c>
      <c r="F12" s="150"/>
      <c r="G12" s="75">
        <f t="shared" si="0"/>
        <v>0</v>
      </c>
      <c r="H12" s="150">
        <v>1</v>
      </c>
      <c r="I12" s="75">
        <f t="shared" ref="I12" si="6">$C12*H12</f>
        <v>8852.9999999999982</v>
      </c>
    </row>
    <row r="13" spans="1:9" ht="16.5">
      <c r="A13" s="72" t="s">
        <v>245</v>
      </c>
      <c r="B13" s="73" t="str">
        <f>VLOOKUP(A13, Orçamento!A$6:K$1375, 2, FALSE())</f>
        <v>INSTALAÇÕES ELÉTRICAS</v>
      </c>
      <c r="C13" s="74">
        <f>VLOOKUP(A13, Orçamento!A$6:K$1375, 10, FALSE())</f>
        <v>16946.660000000003</v>
      </c>
      <c r="D13" s="150">
        <v>0.2</v>
      </c>
      <c r="E13" s="75">
        <f t="shared" si="0"/>
        <v>3389.3320000000008</v>
      </c>
      <c r="F13" s="150">
        <v>0.3</v>
      </c>
      <c r="G13" s="75">
        <f t="shared" si="0"/>
        <v>5083.9980000000005</v>
      </c>
      <c r="H13" s="150">
        <v>0.5</v>
      </c>
      <c r="I13" s="75">
        <f t="shared" ref="I13" si="7">$C13*H13</f>
        <v>8473.3300000000017</v>
      </c>
    </row>
    <row r="14" spans="1:9" ht="16.5">
      <c r="A14" s="72" t="s">
        <v>246</v>
      </c>
      <c r="B14" s="73" t="str">
        <f>VLOOKUP(A14, Orçamento!A$6:K$1375, 2, FALSE())</f>
        <v>ÁGUA FRIA E ESGOTO</v>
      </c>
      <c r="C14" s="74">
        <f>VLOOKUP(A14, Orçamento!A$6:K$1375, 10, FALSE())</f>
        <v>6879.0100000000011</v>
      </c>
      <c r="D14" s="150">
        <v>0.6</v>
      </c>
      <c r="E14" s="75">
        <f t="shared" si="0"/>
        <v>4127.4060000000009</v>
      </c>
      <c r="F14" s="150">
        <v>0.4</v>
      </c>
      <c r="G14" s="75">
        <f t="shared" si="0"/>
        <v>2751.6040000000007</v>
      </c>
      <c r="H14" s="150"/>
      <c r="I14" s="75">
        <f t="shared" ref="I14" si="8">$C14*H14</f>
        <v>0</v>
      </c>
    </row>
    <row r="15" spans="1:9" ht="16.5">
      <c r="A15" s="72" t="s">
        <v>247</v>
      </c>
      <c r="B15" s="73" t="str">
        <f>VLOOKUP(A15, Orçamento!A$6:K$1375, 2, FALSE())</f>
        <v>BANCADA / LOUÇAS E METAIS</v>
      </c>
      <c r="C15" s="74">
        <f>VLOOKUP(A15, Orçamento!A$6:K$1375, 10, FALSE())</f>
        <v>4337.42</v>
      </c>
      <c r="D15" s="150"/>
      <c r="E15" s="75">
        <f t="shared" si="0"/>
        <v>0</v>
      </c>
      <c r="F15" s="150"/>
      <c r="G15" s="75">
        <f t="shared" si="0"/>
        <v>0</v>
      </c>
      <c r="H15" s="150">
        <v>1</v>
      </c>
      <c r="I15" s="75">
        <f t="shared" ref="I15" si="9">$C15*H15</f>
        <v>4337.42</v>
      </c>
    </row>
    <row r="16" spans="1:9" ht="18" customHeight="1">
      <c r="A16" s="72" t="s">
        <v>248</v>
      </c>
      <c r="B16" s="73" t="str">
        <f>VLOOKUP(A16, Orçamento!A$6:K$1375, 2, FALSE())</f>
        <v>BASE RESERVATÓRIO / ABRIGO DA BOMBA</v>
      </c>
      <c r="C16" s="74">
        <f>VLOOKUP(A16, Orçamento!A$6:K$1375, 10, FALSE())</f>
        <v>4244.7799999999988</v>
      </c>
      <c r="D16" s="150">
        <v>0.5</v>
      </c>
      <c r="E16" s="75">
        <f t="shared" si="0"/>
        <v>2122.3899999999994</v>
      </c>
      <c r="F16" s="150">
        <v>0.5</v>
      </c>
      <c r="G16" s="75">
        <f t="shared" si="0"/>
        <v>2122.3899999999994</v>
      </c>
      <c r="H16" s="150"/>
      <c r="I16" s="75">
        <f t="shared" ref="I16" si="10">$C16*H16</f>
        <v>0</v>
      </c>
    </row>
    <row r="17" spans="1:9" ht="16.5">
      <c r="A17" s="72" t="s">
        <v>251</v>
      </c>
      <c r="B17" s="73" t="str">
        <f>VLOOKUP(A17, Orçamento!A$6:K$1375, 2, FALSE())</f>
        <v>SERVIÇOS COMPLEMENTARES</v>
      </c>
      <c r="C17" s="74">
        <f>VLOOKUP(A17, Orçamento!A$6:K$1375, 10, FALSE())</f>
        <v>4888.46</v>
      </c>
      <c r="D17" s="150"/>
      <c r="E17" s="75">
        <f t="shared" si="0"/>
        <v>0</v>
      </c>
      <c r="F17" s="150"/>
      <c r="G17" s="75">
        <f t="shared" si="0"/>
        <v>0</v>
      </c>
      <c r="H17" s="150">
        <v>1</v>
      </c>
      <c r="I17" s="75">
        <f t="shared" ref="I17" si="11">$C17*H17</f>
        <v>4888.46</v>
      </c>
    </row>
    <row r="18" spans="1:9" ht="16.5">
      <c r="A18" s="153" t="s">
        <v>253</v>
      </c>
      <c r="B18" s="153"/>
      <c r="C18" s="153"/>
      <c r="D18" s="76">
        <f>E18/SUM($C6:$C17)</f>
        <v>0.34299265911336302</v>
      </c>
      <c r="E18" s="77">
        <f>SUM(E6:E17)</f>
        <v>57758.314000000006</v>
      </c>
      <c r="F18" s="76">
        <f>G18/SUM($C6:$C17)</f>
        <v>0.41221334172312163</v>
      </c>
      <c r="G18" s="77">
        <f>SUM(G6:G17)</f>
        <v>69414.744000000006</v>
      </c>
      <c r="H18" s="76">
        <f>I18/SUM($C6:$C17)</f>
        <v>0.24479399916351524</v>
      </c>
      <c r="I18" s="77">
        <f>SUM(I6:I17)</f>
        <v>41222.131999999998</v>
      </c>
    </row>
    <row r="19" spans="1:9" ht="16.5">
      <c r="A19" s="153" t="s">
        <v>254</v>
      </c>
      <c r="B19" s="153"/>
      <c r="C19" s="153"/>
      <c r="D19" s="76">
        <f>D18/SUM(C6:C17)</f>
        <v>2.0368316880865955E-6</v>
      </c>
      <c r="E19" s="77">
        <f>E18</f>
        <v>57758.314000000006</v>
      </c>
      <c r="F19" s="76">
        <f>(D19+F18)/SUM($C6:$C17)</f>
        <v>2.4479047088863383E-6</v>
      </c>
      <c r="G19" s="77">
        <f t="shared" ref="G19:I19" si="12">E19+G18</f>
        <v>127173.05800000002</v>
      </c>
      <c r="H19" s="76">
        <f>(F19+H18)/SUM($C6:$C17)</f>
        <v>1.4537021340587227E-6</v>
      </c>
      <c r="I19" s="77">
        <f t="shared" si="12"/>
        <v>168395.19</v>
      </c>
    </row>
    <row r="20" spans="1:9">
      <c r="A20" s="4"/>
      <c r="B20" s="2"/>
      <c r="C20" s="3"/>
      <c r="D20" s="1"/>
      <c r="E20" s="1"/>
      <c r="F20" s="1"/>
      <c r="G20" s="1"/>
      <c r="H20" s="1"/>
      <c r="I20" s="1"/>
    </row>
    <row r="21" spans="1:9">
      <c r="A21" s="4"/>
      <c r="B21" s="2"/>
      <c r="C21" s="3"/>
      <c r="D21" s="1"/>
      <c r="E21" s="1"/>
      <c r="F21" s="1"/>
      <c r="G21" s="1"/>
      <c r="H21" s="1"/>
      <c r="I21" s="1"/>
    </row>
    <row r="22" spans="1:9">
      <c r="A22" s="4"/>
      <c r="B22" s="2"/>
      <c r="C22" s="3"/>
      <c r="D22" s="1"/>
      <c r="E22" s="1"/>
      <c r="F22" s="1"/>
      <c r="G22" s="1"/>
      <c r="H22" s="1"/>
      <c r="I22" s="1"/>
    </row>
    <row r="23" spans="1:9">
      <c r="A23" s="4"/>
      <c r="B23" s="2"/>
      <c r="C23" s="3"/>
      <c r="D23" s="1"/>
      <c r="E23" s="1"/>
      <c r="F23" s="1"/>
      <c r="G23" s="1"/>
      <c r="H23" s="1"/>
      <c r="I23" s="1"/>
    </row>
    <row r="24" spans="1:9">
      <c r="A24" s="4"/>
      <c r="B24" s="2"/>
      <c r="C24" s="3"/>
      <c r="D24" s="1"/>
      <c r="E24" s="1"/>
      <c r="F24" s="1"/>
      <c r="G24" s="1"/>
      <c r="H24" s="1"/>
      <c r="I24" s="1"/>
    </row>
    <row r="25" spans="1:9">
      <c r="A25" s="4"/>
      <c r="B25" s="2"/>
      <c r="C25" s="3"/>
      <c r="D25" s="1"/>
      <c r="E25" s="1"/>
      <c r="F25" s="1"/>
      <c r="G25" s="1"/>
      <c r="H25" s="1"/>
      <c r="I25" s="1"/>
    </row>
    <row r="27" spans="1:9">
      <c r="D27" s="27"/>
      <c r="E27" s="27"/>
    </row>
  </sheetData>
  <mergeCells count="11">
    <mergeCell ref="A1:I1"/>
    <mergeCell ref="A2:I2"/>
    <mergeCell ref="A3:I3"/>
    <mergeCell ref="A18:C18"/>
    <mergeCell ref="A19:C19"/>
    <mergeCell ref="D4:E4"/>
    <mergeCell ref="B4:B5"/>
    <mergeCell ref="C4:C5"/>
    <mergeCell ref="A4:A5"/>
    <mergeCell ref="F4:G4"/>
    <mergeCell ref="H4:I4"/>
  </mergeCells>
  <printOptions horizontalCentered="1"/>
  <pageMargins left="0.70866141732283472" right="0.70866141732283472" top="1.9685039370078741" bottom="0.74803149606299213" header="0.31496062992125984" footer="0.31496062992125984"/>
  <pageSetup paperSize="9" scale="70" orientation="landscape" r:id="rId1"/>
  <headerFooter>
    <oddHeader>&amp;C
CCRONOGRAMA FISICO-FINANCEIRO</oddHeader>
    <oddFooter>&amp;C&amp;"Segoe UI,Normal"&amp;8Página &amp;P de &amp;N&amp;"-,Regular"&amp;11
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D3368-3BFD-467B-B122-6536CB04BD5E}">
  <sheetPr codeName="Planilha6">
    <pageSetUpPr fitToPage="1"/>
  </sheetPr>
  <dimension ref="A1:O20"/>
  <sheetViews>
    <sheetView topLeftCell="A16" zoomScaleNormal="100" workbookViewId="0">
      <selection activeCell="L9" sqref="L9"/>
    </sheetView>
  </sheetViews>
  <sheetFormatPr defaultColWidth="9.140625" defaultRowHeight="14.25"/>
  <cols>
    <col min="1" max="1" width="8.42578125" style="5" customWidth="1"/>
    <col min="2" max="2" width="15.42578125" style="9" customWidth="1"/>
    <col min="3" max="3" width="9.140625" style="5"/>
    <col min="4" max="4" width="59.28515625" style="11" customWidth="1"/>
    <col min="5" max="5" width="14" style="7" customWidth="1"/>
    <col min="6" max="6" width="9" style="5" bestFit="1" customWidth="1"/>
    <col min="7" max="7" width="19.85546875" style="5" bestFit="1" customWidth="1"/>
    <col min="8" max="8" width="16" style="5" customWidth="1"/>
    <col min="9" max="9" width="9.140625" style="5" customWidth="1"/>
    <col min="10" max="16384" width="9.140625" style="5"/>
  </cols>
  <sheetData>
    <row r="1" spans="1:15">
      <c r="A1" s="6" t="s">
        <v>190</v>
      </c>
      <c r="B1" s="191" t="str">
        <f>Orçamento!$B$1</f>
        <v>Construção de Horta Municipal - Reservatório 10.000L</v>
      </c>
      <c r="C1" s="191"/>
      <c r="D1" s="191"/>
      <c r="E1" s="191"/>
      <c r="F1" s="190" t="s">
        <v>194</v>
      </c>
      <c r="G1" s="190"/>
      <c r="H1" s="190"/>
      <c r="I1" s="6"/>
      <c r="J1" s="8"/>
      <c r="K1" s="8"/>
    </row>
    <row r="2" spans="1:15">
      <c r="A2" s="6" t="s">
        <v>191</v>
      </c>
      <c r="B2" s="191" t="str">
        <f>Orçamento!$B$2</f>
        <v>Rua Comandante Aristeu Cerqueira Leite, s/n.°, Jd. João Ballan II, Jahu/SP</v>
      </c>
      <c r="C2" s="191"/>
      <c r="D2" s="191"/>
      <c r="E2" s="191"/>
      <c r="F2" s="187"/>
      <c r="G2" s="188"/>
      <c r="H2" s="188"/>
      <c r="J2" s="7"/>
      <c r="K2" s="7"/>
    </row>
    <row r="3" spans="1:15">
      <c r="A3" s="6" t="s">
        <v>192</v>
      </c>
      <c r="B3" s="192">
        <v>1.2823</v>
      </c>
      <c r="C3" s="192"/>
      <c r="D3" s="192"/>
      <c r="E3" s="192"/>
      <c r="F3" s="187"/>
      <c r="G3" s="188"/>
      <c r="H3" s="188"/>
      <c r="I3" s="7"/>
      <c r="J3" s="7"/>
      <c r="K3" s="7"/>
    </row>
    <row r="4" spans="1:15">
      <c r="A4" s="6"/>
      <c r="B4" s="193"/>
      <c r="C4" s="193"/>
      <c r="D4" s="193"/>
      <c r="E4" s="193"/>
      <c r="F4" s="187"/>
      <c r="G4" s="188"/>
      <c r="H4" s="188"/>
      <c r="I4" s="7"/>
      <c r="J4" s="7"/>
      <c r="K4" s="7"/>
    </row>
    <row r="5" spans="1:15">
      <c r="A5" s="6"/>
      <c r="B5" s="24"/>
      <c r="C5" s="24"/>
      <c r="D5" s="24"/>
      <c r="E5" s="24"/>
      <c r="I5" s="7"/>
      <c r="J5" s="7"/>
      <c r="K5" s="7"/>
    </row>
    <row r="6" spans="1:15">
      <c r="A6" s="189" t="s">
        <v>196</v>
      </c>
      <c r="B6" s="189"/>
      <c r="C6" s="189"/>
      <c r="D6" s="189"/>
      <c r="E6" s="189"/>
      <c r="F6" s="189"/>
      <c r="G6" s="189"/>
      <c r="H6" s="189"/>
      <c r="I6" s="13"/>
      <c r="J6" s="13"/>
      <c r="K6" s="13"/>
      <c r="L6" s="13"/>
      <c r="M6" s="13"/>
      <c r="N6" s="13"/>
      <c r="O6" s="13"/>
    </row>
    <row r="7" spans="1:15">
      <c r="A7" s="26" t="s">
        <v>197</v>
      </c>
      <c r="B7" s="26" t="s">
        <v>522</v>
      </c>
      <c r="C7" s="26" t="s">
        <v>199</v>
      </c>
      <c r="D7" s="139" t="s">
        <v>524</v>
      </c>
      <c r="E7" s="26" t="s">
        <v>198</v>
      </c>
      <c r="F7" s="137" t="s">
        <v>200</v>
      </c>
      <c r="G7" s="26" t="s">
        <v>201</v>
      </c>
      <c r="H7" s="138">
        <f>SUM(H8:H20)</f>
        <v>229.67000000000002</v>
      </c>
      <c r="I7" s="12"/>
      <c r="J7" s="12"/>
      <c r="K7" s="12"/>
      <c r="L7" s="12"/>
      <c r="M7" s="12"/>
      <c r="N7" s="12"/>
      <c r="O7" s="12"/>
    </row>
    <row r="8" spans="1:15">
      <c r="A8" s="87" t="s">
        <v>291</v>
      </c>
      <c r="B8" s="87" t="s">
        <v>202</v>
      </c>
      <c r="C8" s="132" t="s">
        <v>249</v>
      </c>
      <c r="D8" s="133" t="s">
        <v>203</v>
      </c>
      <c r="E8" s="132" t="s">
        <v>4</v>
      </c>
      <c r="F8" s="134">
        <v>1.5</v>
      </c>
      <c r="G8" s="135">
        <v>12.74</v>
      </c>
      <c r="H8" s="135">
        <f>ROUND(F8*G8,2)</f>
        <v>19.11</v>
      </c>
    </row>
    <row r="9" spans="1:15">
      <c r="A9" s="87" t="s">
        <v>292</v>
      </c>
      <c r="B9" s="87" t="s">
        <v>204</v>
      </c>
      <c r="C9" s="132" t="s">
        <v>249</v>
      </c>
      <c r="D9" s="133" t="s">
        <v>205</v>
      </c>
      <c r="E9" s="132" t="s">
        <v>4</v>
      </c>
      <c r="F9" s="134">
        <v>1.5</v>
      </c>
      <c r="G9" s="135">
        <v>10.47</v>
      </c>
      <c r="H9" s="135">
        <f t="shared" ref="H9:H20" si="0">ROUND(F9*G9,2)</f>
        <v>15.71</v>
      </c>
    </row>
    <row r="10" spans="1:15">
      <c r="A10" s="87" t="s">
        <v>293</v>
      </c>
      <c r="B10" s="87" t="s">
        <v>206</v>
      </c>
      <c r="C10" s="132" t="s">
        <v>249</v>
      </c>
      <c r="D10" s="133" t="s">
        <v>207</v>
      </c>
      <c r="E10" s="132" t="s">
        <v>4</v>
      </c>
      <c r="F10" s="134">
        <v>0.1</v>
      </c>
      <c r="G10" s="135">
        <v>12.74</v>
      </c>
      <c r="H10" s="135">
        <f t="shared" si="0"/>
        <v>1.27</v>
      </c>
    </row>
    <row r="11" spans="1:15">
      <c r="A11" s="87" t="s">
        <v>294</v>
      </c>
      <c r="B11" s="87" t="s">
        <v>208</v>
      </c>
      <c r="C11" s="132" t="s">
        <v>249</v>
      </c>
      <c r="D11" s="133" t="s">
        <v>209</v>
      </c>
      <c r="E11" s="132" t="s">
        <v>4</v>
      </c>
      <c r="F11" s="134">
        <v>0.1</v>
      </c>
      <c r="G11" s="135">
        <v>10.47</v>
      </c>
      <c r="H11" s="135">
        <f t="shared" si="0"/>
        <v>1.05</v>
      </c>
    </row>
    <row r="12" spans="1:15">
      <c r="A12" s="87" t="s">
        <v>295</v>
      </c>
      <c r="B12" s="87" t="s">
        <v>210</v>
      </c>
      <c r="C12" s="132" t="s">
        <v>249</v>
      </c>
      <c r="D12" s="133" t="s">
        <v>211</v>
      </c>
      <c r="E12" s="132" t="s">
        <v>4</v>
      </c>
      <c r="F12" s="134">
        <v>2</v>
      </c>
      <c r="G12" s="135">
        <v>12.74</v>
      </c>
      <c r="H12" s="135">
        <f t="shared" si="0"/>
        <v>25.48</v>
      </c>
    </row>
    <row r="13" spans="1:15">
      <c r="A13" s="87" t="s">
        <v>296</v>
      </c>
      <c r="B13" s="87" t="s">
        <v>212</v>
      </c>
      <c r="C13" s="132" t="s">
        <v>249</v>
      </c>
      <c r="D13" s="133" t="s">
        <v>213</v>
      </c>
      <c r="E13" s="132" t="s">
        <v>4</v>
      </c>
      <c r="F13" s="134">
        <v>3</v>
      </c>
      <c r="G13" s="135">
        <v>10.47</v>
      </c>
      <c r="H13" s="135">
        <f t="shared" si="0"/>
        <v>31.41</v>
      </c>
    </row>
    <row r="14" spans="1:15" ht="29.25" customHeight="1">
      <c r="A14" s="87" t="s">
        <v>486</v>
      </c>
      <c r="B14" s="87" t="s">
        <v>214</v>
      </c>
      <c r="C14" s="132" t="s">
        <v>249</v>
      </c>
      <c r="D14" s="133" t="s">
        <v>215</v>
      </c>
      <c r="E14" s="132" t="s">
        <v>1</v>
      </c>
      <c r="F14" s="134">
        <v>1.05</v>
      </c>
      <c r="G14" s="135">
        <v>7.5</v>
      </c>
      <c r="H14" s="135">
        <f t="shared" si="0"/>
        <v>7.88</v>
      </c>
    </row>
    <row r="15" spans="1:15">
      <c r="A15" s="87" t="s">
        <v>487</v>
      </c>
      <c r="B15" s="87" t="s">
        <v>216</v>
      </c>
      <c r="C15" s="132" t="s">
        <v>249</v>
      </c>
      <c r="D15" s="133" t="s">
        <v>256</v>
      </c>
      <c r="E15" s="132" t="s">
        <v>3</v>
      </c>
      <c r="F15" s="134">
        <v>0.05</v>
      </c>
      <c r="G15" s="135">
        <v>453.21</v>
      </c>
      <c r="H15" s="135">
        <f t="shared" si="0"/>
        <v>22.66</v>
      </c>
    </row>
    <row r="16" spans="1:15">
      <c r="A16" s="87" t="s">
        <v>517</v>
      </c>
      <c r="B16" s="87" t="s">
        <v>217</v>
      </c>
      <c r="C16" s="132" t="s">
        <v>249</v>
      </c>
      <c r="D16" s="133" t="s">
        <v>218</v>
      </c>
      <c r="E16" s="132" t="s">
        <v>2</v>
      </c>
      <c r="F16" s="134">
        <v>5</v>
      </c>
      <c r="G16" s="135">
        <v>3.55</v>
      </c>
      <c r="H16" s="135">
        <f t="shared" si="0"/>
        <v>17.75</v>
      </c>
    </row>
    <row r="17" spans="1:8">
      <c r="A17" s="87" t="s">
        <v>518</v>
      </c>
      <c r="B17" s="87" t="s">
        <v>219</v>
      </c>
      <c r="C17" s="132" t="s">
        <v>249</v>
      </c>
      <c r="D17" s="133" t="s">
        <v>220</v>
      </c>
      <c r="E17" s="132" t="s">
        <v>1</v>
      </c>
      <c r="F17" s="134">
        <v>0.33</v>
      </c>
      <c r="G17" s="135">
        <v>28</v>
      </c>
      <c r="H17" s="135">
        <f t="shared" si="0"/>
        <v>9.24</v>
      </c>
    </row>
    <row r="18" spans="1:8">
      <c r="A18" s="87" t="s">
        <v>519</v>
      </c>
      <c r="B18" s="87" t="s">
        <v>221</v>
      </c>
      <c r="C18" s="132" t="s">
        <v>249</v>
      </c>
      <c r="D18" s="133" t="s">
        <v>222</v>
      </c>
      <c r="E18" s="132" t="s">
        <v>17</v>
      </c>
      <c r="F18" s="134">
        <v>0.2</v>
      </c>
      <c r="G18" s="135">
        <v>10.220000000000001</v>
      </c>
      <c r="H18" s="135">
        <f t="shared" si="0"/>
        <v>2.04</v>
      </c>
    </row>
    <row r="19" spans="1:8" ht="42.75">
      <c r="A19" s="87" t="s">
        <v>520</v>
      </c>
      <c r="B19" s="87">
        <v>87246</v>
      </c>
      <c r="C19" s="136" t="s">
        <v>434</v>
      </c>
      <c r="D19" s="133" t="s">
        <v>279</v>
      </c>
      <c r="E19" s="132" t="s">
        <v>1</v>
      </c>
      <c r="F19" s="134">
        <v>1</v>
      </c>
      <c r="G19" s="135">
        <v>74.45</v>
      </c>
      <c r="H19" s="135">
        <f t="shared" si="0"/>
        <v>74.45</v>
      </c>
    </row>
    <row r="20" spans="1:8">
      <c r="A20" s="87" t="s">
        <v>521</v>
      </c>
      <c r="B20" s="87" t="s">
        <v>225</v>
      </c>
      <c r="C20" s="132" t="s">
        <v>249</v>
      </c>
      <c r="D20" s="133" t="s">
        <v>226</v>
      </c>
      <c r="E20" s="132" t="s">
        <v>18</v>
      </c>
      <c r="F20" s="134">
        <v>0.1</v>
      </c>
      <c r="G20" s="135">
        <v>16.190000000000001</v>
      </c>
      <c r="H20" s="135">
        <f t="shared" si="0"/>
        <v>1.62</v>
      </c>
    </row>
  </sheetData>
  <mergeCells count="9">
    <mergeCell ref="F4:H4"/>
    <mergeCell ref="A6:H6"/>
    <mergeCell ref="F1:H1"/>
    <mergeCell ref="F2:H2"/>
    <mergeCell ref="F3:H3"/>
    <mergeCell ref="B1:E1"/>
    <mergeCell ref="B2:E2"/>
    <mergeCell ref="B3:E3"/>
    <mergeCell ref="B4:E4"/>
  </mergeCells>
  <phoneticPr fontId="4" type="noConversion"/>
  <printOptions horizontalCentered="1"/>
  <pageMargins left="0.23622047244094491" right="0.23622047244094491" top="2.7559055118110236" bottom="0.78740157480314965" header="0.94488188976377963" footer="0.31496062992125984"/>
  <pageSetup paperSize="9" scale="65" fitToHeight="0" orientation="portrait" r:id="rId1"/>
  <headerFooter>
    <oddHeader>&amp;C
COMPOSIÇÕES DE PREÇOS UNITÁRIOS</oddHeader>
    <oddFooter>&amp;C&amp;"Segoe UI,Normal"&amp;8Página &amp;P de &amp;N&amp;"-,Regular"&amp;11
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AA10E-6B23-4F5E-8470-C81F47E7A2E3}">
  <sheetPr codeName="Planilha7">
    <pageSetUpPr fitToPage="1"/>
  </sheetPr>
  <dimension ref="A1:N9"/>
  <sheetViews>
    <sheetView zoomScaleNormal="100" zoomScalePageLayoutView="130" workbookViewId="0">
      <selection activeCell="G17" sqref="G17"/>
    </sheetView>
  </sheetViews>
  <sheetFormatPr defaultColWidth="9.140625" defaultRowHeight="10.5"/>
  <cols>
    <col min="1" max="1" width="11.5703125" style="22" bestFit="1" customWidth="1"/>
    <col min="2" max="2" width="35.7109375" style="23" customWidth="1"/>
    <col min="3" max="3" width="11.28515625" style="20" customWidth="1"/>
    <col min="4" max="4" width="8.28515625" style="22" bestFit="1" customWidth="1"/>
    <col min="5" max="5" width="19.7109375" style="23" customWidth="1"/>
    <col min="6" max="6" width="12.42578125" style="16" customWidth="1"/>
    <col min="7" max="7" width="51" style="22" customWidth="1"/>
    <col min="8" max="8" width="9" style="21" bestFit="1" customWidth="1"/>
    <col min="9" max="16384" width="9.140625" style="15"/>
  </cols>
  <sheetData>
    <row r="1" spans="1:14" ht="10.5" customHeight="1">
      <c r="A1" s="53" t="s">
        <v>190</v>
      </c>
      <c r="B1" s="194" t="str">
        <f>[2]Orçamento!$B$2</f>
        <v>CONSTRUÇÃO DE HORTA MUNICIPAL – ALOJAMENTO, DEPÓSITO DE FERRAMENTAS E BASE PARA RESERVATÓRIO</v>
      </c>
      <c r="C1" s="194"/>
      <c r="D1" s="194"/>
      <c r="E1" s="194"/>
      <c r="F1" s="194"/>
      <c r="G1" s="194"/>
      <c r="H1" s="194"/>
      <c r="I1" s="18"/>
      <c r="J1" s="18"/>
    </row>
    <row r="2" spans="1:14" ht="10.5" customHeight="1">
      <c r="A2" s="53" t="s">
        <v>191</v>
      </c>
      <c r="B2" s="194" t="str">
        <f>[2]Orçamento!$B$3</f>
        <v>Rua:  Jahu/SP</v>
      </c>
      <c r="C2" s="194"/>
      <c r="D2" s="194"/>
      <c r="E2" s="194"/>
      <c r="F2" s="194"/>
      <c r="G2" s="194"/>
      <c r="H2" s="194"/>
      <c r="I2" s="17"/>
      <c r="J2" s="17"/>
    </row>
    <row r="3" spans="1:14">
      <c r="A3" s="53" t="s">
        <v>193</v>
      </c>
      <c r="B3" s="196">
        <f ca="1">TODAY()</f>
        <v>46293</v>
      </c>
      <c r="C3" s="196"/>
      <c r="D3" s="196"/>
      <c r="E3" s="196"/>
      <c r="F3" s="196"/>
      <c r="G3" s="196"/>
      <c r="H3" s="196"/>
      <c r="I3" s="17"/>
      <c r="J3" s="17"/>
    </row>
    <row r="4" spans="1:14">
      <c r="A4" s="195" t="s">
        <v>231</v>
      </c>
      <c r="B4" s="195"/>
      <c r="C4" s="195"/>
      <c r="D4" s="195"/>
      <c r="E4" s="195"/>
      <c r="F4" s="195"/>
      <c r="G4" s="195"/>
      <c r="H4" s="195"/>
      <c r="I4" s="19"/>
      <c r="J4" s="19"/>
      <c r="K4" s="19"/>
      <c r="L4" s="19"/>
      <c r="M4" s="19"/>
      <c r="N4" s="19"/>
    </row>
    <row r="5" spans="1:14">
      <c r="A5" s="55" t="s">
        <v>197</v>
      </c>
      <c r="B5" s="55" t="s">
        <v>185</v>
      </c>
      <c r="C5" s="56" t="s">
        <v>380</v>
      </c>
      <c r="D5" s="55" t="s">
        <v>198</v>
      </c>
      <c r="E5" s="55" t="s">
        <v>232</v>
      </c>
      <c r="F5" s="54" t="s">
        <v>233</v>
      </c>
      <c r="G5" s="55" t="s">
        <v>234</v>
      </c>
      <c r="H5" s="57" t="s">
        <v>235</v>
      </c>
      <c r="I5" s="14"/>
      <c r="J5" s="14"/>
      <c r="K5" s="14"/>
      <c r="L5" s="14"/>
      <c r="M5" s="14"/>
      <c r="N5" s="14"/>
    </row>
    <row r="6" spans="1:14" ht="21">
      <c r="A6" s="68" t="s">
        <v>373</v>
      </c>
      <c r="B6" s="68" t="s">
        <v>538</v>
      </c>
      <c r="C6" s="69">
        <f>AVERAGE(C7:C9)</f>
        <v>2082</v>
      </c>
      <c r="D6" s="68" t="s">
        <v>0</v>
      </c>
      <c r="E6" s="68"/>
      <c r="F6" s="68"/>
      <c r="G6" s="68"/>
      <c r="H6" s="68"/>
    </row>
    <row r="7" spans="1:14" ht="63">
      <c r="A7" s="143" t="s">
        <v>381</v>
      </c>
      <c r="B7" s="144" t="s">
        <v>532</v>
      </c>
      <c r="C7" s="145">
        <v>2025</v>
      </c>
      <c r="D7" s="143" t="s">
        <v>0</v>
      </c>
      <c r="E7" s="146"/>
      <c r="F7" s="147"/>
      <c r="G7" s="148" t="s">
        <v>533</v>
      </c>
      <c r="H7" s="149">
        <v>45786</v>
      </c>
    </row>
    <row r="8" spans="1:14" ht="84">
      <c r="A8" s="143" t="s">
        <v>382</v>
      </c>
      <c r="B8" s="144" t="s">
        <v>534</v>
      </c>
      <c r="C8" s="145">
        <v>2069.1</v>
      </c>
      <c r="D8" s="143" t="s">
        <v>0</v>
      </c>
      <c r="E8" s="146"/>
      <c r="F8" s="147"/>
      <c r="G8" s="148" t="s">
        <v>535</v>
      </c>
      <c r="H8" s="149">
        <v>45786</v>
      </c>
    </row>
    <row r="9" spans="1:14" ht="84">
      <c r="A9" s="143" t="s">
        <v>383</v>
      </c>
      <c r="B9" s="144" t="s">
        <v>536</v>
      </c>
      <c r="C9" s="145">
        <v>2151.9</v>
      </c>
      <c r="D9" s="143" t="s">
        <v>0</v>
      </c>
      <c r="E9" s="146"/>
      <c r="F9" s="147"/>
      <c r="G9" s="148" t="s">
        <v>537</v>
      </c>
      <c r="H9" s="149">
        <v>45786</v>
      </c>
    </row>
  </sheetData>
  <mergeCells count="4">
    <mergeCell ref="B1:H1"/>
    <mergeCell ref="B2:H2"/>
    <mergeCell ref="A4:H4"/>
    <mergeCell ref="B3:H3"/>
  </mergeCells>
  <printOptions horizontalCentered="1"/>
  <pageMargins left="1.1811023622047245" right="1.1811023622047245" top="2.7559055118110236" bottom="1.1811023622047245" header="1.2204724409448819" footer="0.31496062992125984"/>
  <pageSetup paperSize="9" scale="75" fitToHeight="0" orientation="landscape" r:id="rId1"/>
  <headerFooter>
    <oddHeader>&amp;C
COTAÇÕES</oddHeader>
    <oddFooter>&amp;C&amp;"Segoe UI,Normal"&amp;8Página &amp;P de &amp;N&amp;"-,Regular"&amp;11
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7</vt:i4>
      </vt:variant>
    </vt:vector>
  </HeadingPairs>
  <TitlesOfParts>
    <vt:vector size="11" baseType="lpstr">
      <vt:lpstr>Orçamento</vt:lpstr>
      <vt:lpstr>Cronograma</vt:lpstr>
      <vt:lpstr>Composições Preço Unitário</vt:lpstr>
      <vt:lpstr>Cotações</vt:lpstr>
      <vt:lpstr>Cotações!Area_de_impressao</vt:lpstr>
      <vt:lpstr>Cronograma!Area_de_impressao</vt:lpstr>
      <vt:lpstr>Orçamento!Area_de_impressao</vt:lpstr>
      <vt:lpstr>'Composições Preço Unitário'!Titulos_de_impressao</vt:lpstr>
      <vt:lpstr>Cotações!Titulos_de_impressao</vt:lpstr>
      <vt:lpstr>Cronograma!Titulos_de_impressao</vt:lpstr>
      <vt:lpstr>Orçamento!Titulos_de_impressao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 Lima</dc:creator>
  <cp:lastModifiedBy>Edmar Bessi Colafati</cp:lastModifiedBy>
  <cp:lastPrinted>2026-09-28T17:51:31Z</cp:lastPrinted>
  <dcterms:created xsi:type="dcterms:W3CDTF">2015-06-05T18:19:34Z</dcterms:created>
  <dcterms:modified xsi:type="dcterms:W3CDTF">2026-09-28T18:02:15Z</dcterms:modified>
</cp:coreProperties>
</file>