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C:\Users\tiago_morando\Documents\TIAGO CAPOBIANCO\Projetos\Campo Municipal\LOTE 2 - Muro e Passeio Público\Licitação - Agosto de 2025\"/>
    </mc:Choice>
  </mc:AlternateContent>
  <xr:revisionPtr revIDLastSave="0" documentId="13_ncr:1_{872B71E3-986F-458D-A80D-5926E8097D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2" r:id="rId1"/>
    <sheet name="Cronograma" sheetId="3" r:id="rId2"/>
  </sheets>
  <externalReferences>
    <externalReference r:id="rId3"/>
  </externalReferences>
  <definedNames>
    <definedName name="A_1">#REF!</definedName>
    <definedName name="Agua">#REF!</definedName>
    <definedName name="_xlnm.Print_Area" localSheetId="1">Cronograma!$A$1:$AA$23</definedName>
    <definedName name="_xlnm.Print_Area" localSheetId="0">Orçamento!$A$1:$M$179</definedName>
    <definedName name="Asfalto">#REF!</definedName>
    <definedName name="CompraDireta">#REF!</definedName>
    <definedName name="Cotacao">#REF!</definedName>
    <definedName name="DESONERACAO" hidden="1">IF(OR(Import.Desoneracao="DESONERADO",Import.Desoneracao="SIM"),"SIM","NÃO")</definedName>
    <definedName name="Eletricidade">#REF!</definedName>
    <definedName name="Fluvial">#REF!</definedName>
    <definedName name="Import.Desoneracao" hidden="1">OFFSET([1]DADOS!$G$18,0,-1)</definedName>
    <definedName name="OCara">#REF!</definedName>
    <definedName name="Predial">#REF!</definedName>
    <definedName name="Spina">#REF!</definedName>
    <definedName name="_xlnm.Print_Titles" localSheetId="1">Cronograma!$A:$C,Cronograma!$1:$4</definedName>
    <definedName name="_xlnm.Print_Titles" localSheetId="0">Orçamento!$1:$7</definedName>
    <definedName name="V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Z6" i="3"/>
  <c r="D6" i="3"/>
  <c r="B19" i="3"/>
  <c r="B20" i="3"/>
  <c r="B21" i="3"/>
  <c r="B18" i="3"/>
  <c r="A6" i="3" l="1"/>
  <c r="A3" i="3" l="1"/>
  <c r="B17" i="3"/>
  <c r="B7" i="3"/>
  <c r="B8" i="3"/>
  <c r="B9" i="3"/>
  <c r="B11" i="3"/>
  <c r="B12" i="3"/>
  <c r="B13" i="3"/>
  <c r="B14" i="3"/>
  <c r="B15" i="3"/>
  <c r="B16" i="3"/>
  <c r="A2" i="3"/>
  <c r="A1" i="3"/>
  <c r="B6" i="3"/>
  <c r="B10" i="3" l="1"/>
  <c r="M177" i="2" l="1"/>
  <c r="M176" i="2" l="1"/>
  <c r="M17" i="2"/>
  <c r="M136" i="2"/>
  <c r="M131" i="2"/>
  <c r="M143" i="2"/>
  <c r="M138" i="2"/>
  <c r="M133" i="2"/>
  <c r="M145" i="2"/>
  <c r="M140" i="2"/>
  <c r="M135" i="2"/>
  <c r="M147" i="2"/>
  <c r="M130" i="2"/>
  <c r="M142" i="2"/>
  <c r="M137" i="2"/>
  <c r="M132" i="2"/>
  <c r="M144" i="2"/>
  <c r="M139" i="2"/>
  <c r="M146" i="2"/>
  <c r="M134" i="2"/>
  <c r="M141" i="2"/>
  <c r="M178" i="2"/>
  <c r="M128" i="2"/>
  <c r="M129" i="2"/>
  <c r="M120" i="2"/>
  <c r="M174" i="2"/>
  <c r="M171" i="2"/>
  <c r="M172" i="2"/>
  <c r="M173" i="2"/>
  <c r="M169" i="2"/>
  <c r="M165" i="2"/>
  <c r="M161" i="2"/>
  <c r="M157" i="2"/>
  <c r="M166" i="2"/>
  <c r="M162" i="2"/>
  <c r="M158" i="2"/>
  <c r="M167" i="2"/>
  <c r="M163" i="2"/>
  <c r="M159" i="2"/>
  <c r="M155" i="2"/>
  <c r="M160" i="2"/>
  <c r="M156" i="2"/>
  <c r="M168" i="2"/>
  <c r="M164" i="2"/>
  <c r="M62" i="2"/>
  <c r="M42" i="2"/>
  <c r="M44" i="2"/>
  <c r="M66" i="2"/>
  <c r="M65" i="2"/>
  <c r="M67" i="2"/>
  <c r="M16" i="2"/>
  <c r="M50" i="2"/>
  <c r="M15" i="2"/>
  <c r="M70" i="2"/>
  <c r="M47" i="2"/>
  <c r="M71" i="2"/>
  <c r="M48" i="2"/>
  <c r="M69" i="2"/>
  <c r="M100" i="2"/>
  <c r="M153" i="2"/>
  <c r="M152" i="2"/>
  <c r="M89" i="2"/>
  <c r="M88" i="2"/>
  <c r="M86" i="2"/>
  <c r="M85" i="2"/>
  <c r="M87" i="2"/>
  <c r="M84" i="2"/>
  <c r="M82" i="2"/>
  <c r="M83" i="2"/>
  <c r="M45" i="2"/>
  <c r="M118" i="2"/>
  <c r="M113" i="2"/>
  <c r="M111" i="2"/>
  <c r="M119" i="2"/>
  <c r="M114" i="2"/>
  <c r="M115" i="2"/>
  <c r="M110" i="2"/>
  <c r="M117" i="2"/>
  <c r="M116" i="2"/>
  <c r="M112" i="2"/>
  <c r="M11" i="2"/>
  <c r="M46" i="2"/>
  <c r="M73" i="2"/>
  <c r="M103" i="2"/>
  <c r="M99" i="2"/>
  <c r="M107" i="2"/>
  <c r="M102" i="2"/>
  <c r="M104" i="2"/>
  <c r="M98" i="2"/>
  <c r="M106" i="2"/>
  <c r="M101" i="2"/>
  <c r="M109" i="2"/>
  <c r="M108" i="2"/>
  <c r="M105" i="2"/>
  <c r="M14" i="2"/>
  <c r="M93" i="2"/>
  <c r="M95" i="2"/>
  <c r="M92" i="2"/>
  <c r="M97" i="2"/>
  <c r="M94" i="2"/>
  <c r="M13" i="2"/>
  <c r="M91" i="2"/>
  <c r="M96" i="2"/>
  <c r="M123" i="2"/>
  <c r="M81" i="2"/>
  <c r="M90" i="2"/>
  <c r="M78" i="2"/>
  <c r="M79" i="2"/>
  <c r="M80" i="2"/>
  <c r="M122" i="2"/>
  <c r="M124" i="2"/>
  <c r="M125" i="2"/>
  <c r="M126" i="2"/>
  <c r="M31" i="2"/>
  <c r="M38" i="2"/>
  <c r="M9" i="2"/>
  <c r="M52" i="2"/>
  <c r="M55" i="2"/>
  <c r="M58" i="2"/>
  <c r="M61" i="2"/>
  <c r="M72" i="2"/>
  <c r="M75" i="2"/>
  <c r="M35" i="2"/>
  <c r="M20" i="2"/>
  <c r="M23" i="2"/>
  <c r="M26" i="2"/>
  <c r="M40" i="2"/>
  <c r="M30" i="2"/>
  <c r="M37" i="2"/>
  <c r="M54" i="2"/>
  <c r="M19" i="2"/>
  <c r="M57" i="2"/>
  <c r="M60" i="2"/>
  <c r="M74" i="2"/>
  <c r="M22" i="2"/>
  <c r="M25" i="2"/>
  <c r="M43" i="2"/>
  <c r="M28" i="2"/>
  <c r="M39" i="2"/>
  <c r="M32" i="2"/>
  <c r="M10" i="2"/>
  <c r="M53" i="2"/>
  <c r="M59" i="2"/>
  <c r="M34" i="2"/>
  <c r="M21" i="2"/>
  <c r="M27" i="2"/>
  <c r="M56" i="2"/>
  <c r="M63" i="2"/>
  <c r="M24" i="2"/>
  <c r="M41" i="2"/>
  <c r="M149" i="2"/>
  <c r="M150" i="2"/>
  <c r="M175" i="2" l="1"/>
  <c r="C21" i="3" s="1"/>
  <c r="M12" i="2"/>
  <c r="M154" i="2"/>
  <c r="C19" i="3" s="1"/>
  <c r="M127" i="2"/>
  <c r="M151" i="2"/>
  <c r="M170" i="2"/>
  <c r="C20" i="3" s="1"/>
  <c r="M77" i="2"/>
  <c r="C14" i="3" s="1"/>
  <c r="C7" i="3"/>
  <c r="M148" i="2"/>
  <c r="C16" i="3" s="1"/>
  <c r="M8" i="2"/>
  <c r="C6" i="3" s="1"/>
  <c r="M49" i="2"/>
  <c r="M36" i="2" s="1"/>
  <c r="C11" i="3" s="1"/>
  <c r="M76" i="2"/>
  <c r="M68" i="2"/>
  <c r="M51" i="2"/>
  <c r="C12" i="3" s="1"/>
  <c r="M18" i="2"/>
  <c r="C8" i="3" s="1"/>
  <c r="M121" i="2"/>
  <c r="C15" i="3" s="1"/>
  <c r="M33" i="2"/>
  <c r="C10" i="3" s="1"/>
  <c r="M29" i="2"/>
  <c r="C9" i="3" s="1"/>
  <c r="G20" i="3" l="1"/>
  <c r="U20" i="3"/>
  <c r="Q20" i="3"/>
  <c r="E20" i="3"/>
  <c r="I20" i="3"/>
  <c r="O20" i="3"/>
  <c r="M20" i="3"/>
  <c r="S20" i="3"/>
  <c r="W20" i="3"/>
  <c r="AA20" i="3"/>
  <c r="K20" i="3"/>
  <c r="Y20" i="3"/>
  <c r="C17" i="3"/>
  <c r="AA17" i="3" s="1"/>
  <c r="C18" i="3"/>
  <c r="AA21" i="3"/>
  <c r="M21" i="3"/>
  <c r="E21" i="3"/>
  <c r="K21" i="3"/>
  <c r="U21" i="3"/>
  <c r="I21" i="3"/>
  <c r="Y21" i="3"/>
  <c r="W21" i="3"/>
  <c r="Q21" i="3"/>
  <c r="O21" i="3"/>
  <c r="G21" i="3"/>
  <c r="S21" i="3"/>
  <c r="I19" i="3"/>
  <c r="W19" i="3"/>
  <c r="S19" i="3"/>
  <c r="Q19" i="3"/>
  <c r="O19" i="3"/>
  <c r="Y19" i="3"/>
  <c r="K19" i="3"/>
  <c r="AA19" i="3"/>
  <c r="E19" i="3"/>
  <c r="M19" i="3"/>
  <c r="U19" i="3"/>
  <c r="G19" i="3"/>
  <c r="W8" i="3"/>
  <c r="S8" i="3"/>
  <c r="Y8" i="3"/>
  <c r="M8" i="3"/>
  <c r="Q8" i="3"/>
  <c r="I8" i="3"/>
  <c r="AA8" i="3"/>
  <c r="K8" i="3"/>
  <c r="U8" i="3"/>
  <c r="O8" i="3"/>
  <c r="E8" i="3"/>
  <c r="G8" i="3"/>
  <c r="I15" i="3"/>
  <c r="Q15" i="3"/>
  <c r="Y15" i="3"/>
  <c r="W15" i="3"/>
  <c r="AA15" i="3"/>
  <c r="E15" i="3"/>
  <c r="M15" i="3"/>
  <c r="G15" i="3"/>
  <c r="K15" i="3"/>
  <c r="S15" i="3"/>
  <c r="O15" i="3"/>
  <c r="U15" i="3"/>
  <c r="O12" i="3"/>
  <c r="Y12" i="3"/>
  <c r="W12" i="3"/>
  <c r="U12" i="3"/>
  <c r="E12" i="3"/>
  <c r="AA12" i="3"/>
  <c r="G12" i="3"/>
  <c r="S12" i="3"/>
  <c r="K12" i="3"/>
  <c r="M12" i="3"/>
  <c r="I12" i="3"/>
  <c r="Q12" i="3"/>
  <c r="O6" i="3"/>
  <c r="G6" i="3"/>
  <c r="E6" i="3"/>
  <c r="S6" i="3"/>
  <c r="Y6" i="3"/>
  <c r="W6" i="3"/>
  <c r="I6" i="3"/>
  <c r="AA6" i="3"/>
  <c r="U6" i="3"/>
  <c r="M6" i="3"/>
  <c r="K6" i="3"/>
  <c r="Q6" i="3"/>
  <c r="Q11" i="3"/>
  <c r="I11" i="3"/>
  <c r="Y11" i="3"/>
  <c r="W11" i="3"/>
  <c r="E11" i="3"/>
  <c r="AA11" i="3"/>
  <c r="U11" i="3"/>
  <c r="M11" i="3"/>
  <c r="O11" i="3"/>
  <c r="S11" i="3"/>
  <c r="G11" i="3"/>
  <c r="K11" i="3"/>
  <c r="K14" i="3"/>
  <c r="Y14" i="3"/>
  <c r="S14" i="3"/>
  <c r="Q14" i="3"/>
  <c r="W14" i="3"/>
  <c r="AA14" i="3"/>
  <c r="O14" i="3"/>
  <c r="G14" i="3"/>
  <c r="I14" i="3"/>
  <c r="U14" i="3"/>
  <c r="M14" i="3"/>
  <c r="E14" i="3"/>
  <c r="K17" i="3"/>
  <c r="W17" i="3"/>
  <c r="U17" i="3"/>
  <c r="O17" i="3"/>
  <c r="M17" i="3"/>
  <c r="S17" i="3"/>
  <c r="I17" i="3"/>
  <c r="G17" i="3"/>
  <c r="G16" i="3"/>
  <c r="W16" i="3"/>
  <c r="O16" i="3"/>
  <c r="S16" i="3"/>
  <c r="Y16" i="3"/>
  <c r="M16" i="3"/>
  <c r="AA16" i="3"/>
  <c r="U16" i="3"/>
  <c r="K16" i="3"/>
  <c r="I16" i="3"/>
  <c r="Q16" i="3"/>
  <c r="E16" i="3"/>
  <c r="U9" i="3"/>
  <c r="K9" i="3"/>
  <c r="W9" i="3"/>
  <c r="G9" i="3"/>
  <c r="E9" i="3"/>
  <c r="M9" i="3"/>
  <c r="AA9" i="3"/>
  <c r="Y9" i="3"/>
  <c r="I9" i="3"/>
  <c r="Q9" i="3"/>
  <c r="S9" i="3"/>
  <c r="O9" i="3"/>
  <c r="M7" i="3"/>
  <c r="Q7" i="3"/>
  <c r="W7" i="3"/>
  <c r="O7" i="3"/>
  <c r="G7" i="3"/>
  <c r="I7" i="3"/>
  <c r="E7" i="3"/>
  <c r="U7" i="3"/>
  <c r="K7" i="3"/>
  <c r="S7" i="3"/>
  <c r="Y7" i="3"/>
  <c r="AA7" i="3"/>
  <c r="S10" i="3"/>
  <c r="U10" i="3"/>
  <c r="K10" i="3"/>
  <c r="Y10" i="3"/>
  <c r="E10" i="3"/>
  <c r="AA10" i="3"/>
  <c r="Q10" i="3"/>
  <c r="I10" i="3"/>
  <c r="M10" i="3"/>
  <c r="W10" i="3"/>
  <c r="G10" i="3"/>
  <c r="O10" i="3"/>
  <c r="M64" i="2"/>
  <c r="M179" i="2" s="1"/>
  <c r="Y17" i="3" l="1"/>
  <c r="Q17" i="3"/>
  <c r="E17" i="3"/>
  <c r="AA18" i="3"/>
  <c r="G18" i="3"/>
  <c r="I18" i="3"/>
  <c r="K18" i="3"/>
  <c r="Y18" i="3"/>
  <c r="M18" i="3"/>
  <c r="U18" i="3"/>
  <c r="W18" i="3"/>
  <c r="Q18" i="3"/>
  <c r="S18" i="3"/>
  <c r="E18" i="3"/>
  <c r="O18" i="3"/>
  <c r="C13" i="3"/>
  <c r="M13" i="3" l="1"/>
  <c r="M22" i="3" s="1"/>
  <c r="L22" i="3" s="1"/>
  <c r="U13" i="3"/>
  <c r="U22" i="3" s="1"/>
  <c r="T22" i="3" s="1"/>
  <c r="K13" i="3"/>
  <c r="K22" i="3" s="1"/>
  <c r="J22" i="3" s="1"/>
  <c r="S13" i="3"/>
  <c r="S22" i="3" s="1"/>
  <c r="R22" i="3" s="1"/>
  <c r="Y13" i="3"/>
  <c r="Y22" i="3" s="1"/>
  <c r="X22" i="3" s="1"/>
  <c r="W13" i="3"/>
  <c r="W22" i="3" s="1"/>
  <c r="V22" i="3" s="1"/>
  <c r="AA13" i="3"/>
  <c r="AA22" i="3" s="1"/>
  <c r="Z22" i="3" s="1"/>
  <c r="G13" i="3"/>
  <c r="G22" i="3" s="1"/>
  <c r="F22" i="3" s="1"/>
  <c r="O13" i="3"/>
  <c r="O22" i="3" s="1"/>
  <c r="N22" i="3" s="1"/>
  <c r="E13" i="3"/>
  <c r="E22" i="3" s="1"/>
  <c r="Q13" i="3"/>
  <c r="Q22" i="3" s="1"/>
  <c r="P22" i="3" s="1"/>
  <c r="I13" i="3"/>
  <c r="I22" i="3" s="1"/>
  <c r="H22" i="3" s="1"/>
  <c r="D22" i="3" l="1"/>
  <c r="E23" i="3"/>
  <c r="D23" i="3" l="1"/>
  <c r="G23" i="3"/>
  <c r="I23" i="3" l="1"/>
  <c r="F23" i="3"/>
  <c r="K23" i="3" l="1"/>
  <c r="H23" i="3"/>
  <c r="M23" i="3" l="1"/>
  <c r="J23" i="3"/>
  <c r="L23" i="3" l="1"/>
  <c r="O23" i="3"/>
  <c r="Q23" i="3" l="1"/>
  <c r="N23" i="3"/>
  <c r="S23" i="3" l="1"/>
  <c r="P23" i="3"/>
  <c r="U23" i="3" l="1"/>
  <c r="R23" i="3"/>
  <c r="W23" i="3" l="1"/>
  <c r="T23" i="3"/>
  <c r="Y23" i="3" l="1"/>
  <c r="V23" i="3"/>
  <c r="X23" i="3" l="1"/>
  <c r="AA23" i="3"/>
  <c r="Z23" i="3" s="1"/>
</calcChain>
</file>

<file path=xl/sharedStrings.xml><?xml version="1.0" encoding="utf-8"?>
<sst xmlns="http://schemas.openxmlformats.org/spreadsheetml/2006/main" count="1016" uniqueCount="580">
  <si>
    <t>UN</t>
  </si>
  <si>
    <t>TX</t>
  </si>
  <si>
    <t>M2</t>
  </si>
  <si>
    <t>M</t>
  </si>
  <si>
    <t>M3</t>
  </si>
  <si>
    <t>H</t>
  </si>
  <si>
    <t>02.01.200</t>
  </si>
  <si>
    <t>Desmobilização de construção provisória</t>
  </si>
  <si>
    <t>02.08.020</t>
  </si>
  <si>
    <t>Placa de identificação para obra</t>
  </si>
  <si>
    <t>02.09.040</t>
  </si>
  <si>
    <t>Limpeza mecanizada do terreno, inclusive troncos até 15 cm de diâmetro, com caminhão à disposição dentro e fora da obra, com transporte no raio de até 1 km</t>
  </si>
  <si>
    <t>02.09.130</t>
  </si>
  <si>
    <t>Limpeza mecanizada do terreno, inclusive troncos com diâmetro acima de 15 cm até 50 cm, com caminhão à disposição dentro da obra, até o raio de 1 km</t>
  </si>
  <si>
    <t>02.10.020</t>
  </si>
  <si>
    <t>Locação de obra de edificação</t>
  </si>
  <si>
    <t>02.10.060</t>
  </si>
  <si>
    <t>Locação de vias, calçadas, tanques e lagoas</t>
  </si>
  <si>
    <t>03.01.040</t>
  </si>
  <si>
    <t>Demolição manual de concreto armado</t>
  </si>
  <si>
    <t>03.01.230</t>
  </si>
  <si>
    <t>Demolição mecanizada de concreto simples, inclusive fragmentação e acomodação do material</t>
  </si>
  <si>
    <t>KG</t>
  </si>
  <si>
    <t>04.09.020</t>
  </si>
  <si>
    <t>Retirada de esquadria metálica em geral</t>
  </si>
  <si>
    <t>04.09.140</t>
  </si>
  <si>
    <t>Retirada de poste ou sistema de sustentação para alambrado ou fechamento</t>
  </si>
  <si>
    <t>04.09.160</t>
  </si>
  <si>
    <t>Retirada de entelamento metálico em geral</t>
  </si>
  <si>
    <t>04.21.130</t>
  </si>
  <si>
    <t>Remoção de poste de concreto</t>
  </si>
  <si>
    <t>04.21.150</t>
  </si>
  <si>
    <t>Remoção de poste de madeira</t>
  </si>
  <si>
    <t>05.07.040</t>
  </si>
  <si>
    <t>Remoção de entulho separado de obra com caçamba metálica - terra, alvenaria, concreto, argamassa, madeira, papel, plástico ou metal</t>
  </si>
  <si>
    <t>05.08.120</t>
  </si>
  <si>
    <t>Transporte de entulho, para distâncias superiores ao 15° km até o 20° km</t>
  </si>
  <si>
    <t>M3XKM</t>
  </si>
  <si>
    <t>05.08.220</t>
  </si>
  <si>
    <t>Carregamento mecanizado de entulho fragmentado, com caminhão à disposição dentro da obra, até o raio de 1 km</t>
  </si>
  <si>
    <t>05.10.010</t>
  </si>
  <si>
    <t>Carregamento mecanizado de solo de 1ª e 2ª categoria</t>
  </si>
  <si>
    <t>05.10.025</t>
  </si>
  <si>
    <t>Transporte de solo de 1ª e 2ª categoria por caminhão para distâncias superiores ao 15° km até o 20° km</t>
  </si>
  <si>
    <t>06.01.020</t>
  </si>
  <si>
    <t>Escavação manual em solo de 1ª e 2ª categoria em campo aberto</t>
  </si>
  <si>
    <t>06.11.040</t>
  </si>
  <si>
    <t>Reaterro manual apiloado sem controle de compactação</t>
  </si>
  <si>
    <t>07.01.060</t>
  </si>
  <si>
    <t>Escavação e carga mecanizada em solo de 2ª categoria, em campo aberto</t>
  </si>
  <si>
    <t>07.02.020</t>
  </si>
  <si>
    <t>Escavação mecanizada de valas ou cavas com profundidade de até 2 m</t>
  </si>
  <si>
    <t>08.02.020</t>
  </si>
  <si>
    <t>Cimbramento em madeira com estroncas de eucalipto</t>
  </si>
  <si>
    <t>08.03.020</t>
  </si>
  <si>
    <t>Descimbramento em madeira</t>
  </si>
  <si>
    <t>10.02.020</t>
  </si>
  <si>
    <t>Armadura em tela soldada de aço</t>
  </si>
  <si>
    <t>11.11</t>
  </si>
  <si>
    <t>11.16</t>
  </si>
  <si>
    <t>11.16.220</t>
  </si>
  <si>
    <t>Nivelamento de piso em concreto com acabadora de superfície</t>
  </si>
  <si>
    <t>11.18</t>
  </si>
  <si>
    <t>11.18.060</t>
  </si>
  <si>
    <t>11.20</t>
  </si>
  <si>
    <t>12.01.041</t>
  </si>
  <si>
    <t>Broca em concreto armado diâmetro de 25 cm - completa</t>
  </si>
  <si>
    <t>12.05.010</t>
  </si>
  <si>
    <t>12.05.020</t>
  </si>
  <si>
    <t>Estaca escavada mecanicamente, diâmetro de 25 cm até 20 t</t>
  </si>
  <si>
    <t>13.01.330</t>
  </si>
  <si>
    <t>Laje pré-fabricada unidirecional em viga treliçada/lajota em EPS LT 20 (16 + 4), com capa de concreto de 25 MPa</t>
  </si>
  <si>
    <t>14.04.210</t>
  </si>
  <si>
    <t>14.10</t>
  </si>
  <si>
    <t>14.10.121</t>
  </si>
  <si>
    <t>14.11</t>
  </si>
  <si>
    <t>14.15</t>
  </si>
  <si>
    <t>15.05.530</t>
  </si>
  <si>
    <t>Placas, vigas e pilares em concreto armado pré-moldado - fck= 25 MPa</t>
  </si>
  <si>
    <t>17.01.020</t>
  </si>
  <si>
    <t>Argamassa de regularização e/ou proteção</t>
  </si>
  <si>
    <t>17.02.020</t>
  </si>
  <si>
    <t>Chapisco</t>
  </si>
  <si>
    <t>17.02.040</t>
  </si>
  <si>
    <t>Chapisco com adesivo de alto desempenho</t>
  </si>
  <si>
    <t>17.02.060</t>
  </si>
  <si>
    <t>Chapisco fino peneirado</t>
  </si>
  <si>
    <t>17.02.140</t>
  </si>
  <si>
    <t>Emboço desempenado com espuma de poliéster</t>
  </si>
  <si>
    <t>19.03.060</t>
  </si>
  <si>
    <t>Revestimento em pedra mineira comum</t>
  </si>
  <si>
    <t>24.02.040</t>
  </si>
  <si>
    <t>Porta/portão tipo gradil sob medida</t>
  </si>
  <si>
    <t>28.05.040</t>
  </si>
  <si>
    <t>Cadeado de latão com cilindro - trava dupla - 35/36mm</t>
  </si>
  <si>
    <t>32.15.030</t>
  </si>
  <si>
    <t>Impermeabilização em manta asfáltica com armadura, tipo III-B, espessura de 3 mm</t>
  </si>
  <si>
    <t>33.02.080</t>
  </si>
  <si>
    <t>Massa corrida à base de resina acrílica</t>
  </si>
  <si>
    <t>33.10.030</t>
  </si>
  <si>
    <t>Tinta acrílica antimofo em massa, inclusive preparo</t>
  </si>
  <si>
    <t>33.11.050</t>
  </si>
  <si>
    <t>Esmalte à base água em superfície metálica, inclusive preparo</t>
  </si>
  <si>
    <t>34.04.050</t>
  </si>
  <si>
    <t>Árvore ornamental tipo Pata de Vaca - h= 2,00 m</t>
  </si>
  <si>
    <t>34.13.021</t>
  </si>
  <si>
    <t>Corte, recorte e remoção de árvore inclusive as raízes - diâmetro (DAP)&gt;15cm&lt;30cm</t>
  </si>
  <si>
    <t>37.14.510</t>
  </si>
  <si>
    <t>Chave seccionadora sob carga, tripolar, acionamento tipo punho, com porta-fusível até NH-1-250 A - sem fusíveis</t>
  </si>
  <si>
    <t>37.24.031</t>
  </si>
  <si>
    <t>Supressor de surto monofásico, corrente nominal 4 a 11 kA, Imax. de surto 12 até 15 kA</t>
  </si>
  <si>
    <t>37.25.110</t>
  </si>
  <si>
    <t>Disjuntor em caixa moldada tripolar, térmico e magnético fixos, tensão de isolamento 415/690V, de 175A a 250A</t>
  </si>
  <si>
    <t>38.13.010</t>
  </si>
  <si>
    <t>Eletroduto corrugado em polietileno de alta densidade, DN= 30 mm, com acessórios</t>
  </si>
  <si>
    <t>39.10.240</t>
  </si>
  <si>
    <t>Terminal de pressão/compressão para cabo de 95 mm²</t>
  </si>
  <si>
    <t>39.21.020</t>
  </si>
  <si>
    <t>Cabo de cobre flexível de 2,5 mm², isolamento 0,6/1kV - isolação HEPR 90°C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</si>
  <si>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</si>
  <si>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</si>
  <si>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</si>
  <si>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</si>
  <si>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</si>
  <si>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</si>
  <si>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40.11.010</t>
  </si>
  <si>
    <t>Relé fotoelétrico 50/60 Hz, 110/220 V, 1200 VA, completo</t>
  </si>
  <si>
    <t>41.10.430</t>
  </si>
  <si>
    <t>Poste telecônico reto em aço SAE 1010/1020 galvanizado a fogo, altura de 6,00 m</t>
  </si>
  <si>
    <t>41.11.450</t>
  </si>
  <si>
    <t>Suporte tubular de fixação em poste para 2 luminárias tipo pétala</t>
  </si>
  <si>
    <t>42.05.200</t>
  </si>
  <si>
    <t>42.05.310</t>
  </si>
  <si>
    <t>Caixa de inspeção do terra cilíndrica em PVC rígido, diâmetro de 300 mm - h= 250 mm</t>
  </si>
  <si>
    <t>45.01.066</t>
  </si>
  <si>
    <t>Entrada completa de água com abrigo e registro de gaveta, DN= 2´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</si>
  <si>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</si>
  <si>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</si>
  <si>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</si>
  <si>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</si>
  <si>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54.01.210</t>
  </si>
  <si>
    <t>Base de brita graduada</t>
  </si>
  <si>
    <t>55.01.020</t>
  </si>
  <si>
    <t>Limpeza final da obra</t>
  </si>
  <si>
    <t>Fonte</t>
  </si>
  <si>
    <t>CDHU</t>
  </si>
  <si>
    <t>1.</t>
  </si>
  <si>
    <t>%</t>
  </si>
  <si>
    <t>GERADOR PORTÁTIL MONOFÁSICO, POTÊNCIA 5500 VA, MOTOR A GASOLINA, POTÊNCIA DO MOTOR 13 CV - MATERIAIS NA OPERAÇÃO. AF_03/2016</t>
  </si>
  <si>
    <t>COMPACTAÇÃO MECÂNICA DE SOLO PARA EXECUÇÃO DE RADIER, PISO DE CONCRETO OU LAJE SOBRE SOLO, COM COMPACTADOR DE SOLOS A PERCUSSÃO. AF_09/2021</t>
  </si>
  <si>
    <t>CAIXA ENTERRADA ELÉTRICA RETANGULAR, EM CONCRETO PRÉ-MOLDADO, FUNDO COM BRITA, DIMENSÕES INTERNAS: 0,4X0,4X0,4 M. AF_12/2020</t>
  </si>
  <si>
    <t>CABO DE COBRE FLEXÍVEL ISOLADO, 95 MM², 0,6/1,0 KV, PARA REDE AÉREA DE DISTRIBUIÇÃO DE ENERGIA ELÉTRICA DE BAIXA TENSÃO - FORNECIMENTO E INSTALAÇÃO. AF_07/2020</t>
  </si>
  <si>
    <t>TRANSPORTE COM CAMINHÃO BASCULANTE DE 6 M³, EM VIA URBANA PAVIMENTADA, DMT ATÉ 30 KM (UNIDADE: M3XKM). AF_07/2020</t>
  </si>
  <si>
    <t>TRANSPORTE COM CAMINHÃO PIPA DE 10 M³, EM VIA URBANA PAVIMENTADA, DMT ATÉ 30KM (UNIDADE: M3XKM). AF_07/2020</t>
  </si>
  <si>
    <t>Item</t>
  </si>
  <si>
    <t>Descrição</t>
  </si>
  <si>
    <t>Valor em R$</t>
  </si>
  <si>
    <t>1º Mês</t>
  </si>
  <si>
    <t>2º Mês</t>
  </si>
  <si>
    <t>3º Mês</t>
  </si>
  <si>
    <t>4º Mês</t>
  </si>
  <si>
    <t>5º Mês</t>
  </si>
  <si>
    <t>6º Mês</t>
  </si>
  <si>
    <t>7° Mês</t>
  </si>
  <si>
    <t>8° Mês</t>
  </si>
  <si>
    <t>Obra:</t>
  </si>
  <si>
    <t>Local:</t>
  </si>
  <si>
    <t>Código</t>
  </si>
  <si>
    <t>CP01</t>
  </si>
  <si>
    <t>m²</t>
  </si>
  <si>
    <t>SINAPI-I</t>
  </si>
  <si>
    <t>Qtd arredondada</t>
  </si>
  <si>
    <t>ESGOTAMENTO DE VALA COM BOMBA SUBMERSÍVEL. AF_12/2022</t>
  </si>
  <si>
    <t>BDI 1: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</si>
  <si>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</si>
  <si>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</si>
  <si>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</si>
  <si>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</si>
  <si>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</si>
  <si>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</si>
  <si>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</si>
  <si>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</si>
  <si>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</si>
  <si>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</si>
  <si>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EXECUÇÃO DE PASSEIO (CALÇADA) OU PISO DE CONCRETO COM CONCRETO MOLDADO IN LOCO, USINADO C25, ACABAMENTO CONVENCIONAL, NÃO ARMADO. AF_03/2023</t>
  </si>
  <si>
    <t>9° Mês</t>
  </si>
  <si>
    <t>10° Mês</t>
  </si>
  <si>
    <t>11º Mês</t>
  </si>
  <si>
    <t>12° Mês</t>
  </si>
  <si>
    <t>12.</t>
  </si>
  <si>
    <t>R$</t>
  </si>
  <si>
    <t>Total do Mês</t>
  </si>
  <si>
    <t>Total Acumualdo</t>
  </si>
  <si>
    <t>Preencha a % desejada para o mês nas células em amarelo, o valor em reais será puxado automaticamente</t>
  </si>
  <si>
    <t>Haste de aterramento de 5/8" x 2,4 m</t>
  </si>
  <si>
    <t>Alvenaria de bloco cerâmico de vedação de 14 cm</t>
  </si>
  <si>
    <t>CORDOALHA DE COBRE NU 50 MM², ENTERRADA - FORNECIMENTO E INSTALAÇÃO. AF_08/2023</t>
  </si>
  <si>
    <t>CONECTOR GRAMPO METÁLICO TIPO OLHAL, PARA SPDA, PARA HASTE DE ATERRAMENTO DE 5/8'' E CABOS DE 10 A 50 MM2 - FORNECIMENTO E INSTALAÇÃO. AF_08/2023</t>
  </si>
  <si>
    <t>CONECTOR SPLIT-BOLT, PARA SPDA, PARA CABOS ATÉ 50 MM2 - FORNECIMENTO E INSTALAÇÃO. AF_08/2023</t>
  </si>
  <si>
    <t>DEMOLIÇÃO DE GUIAS, SARJETAS OU SARJETÕES, DE FORMA MECANIZADA, SEM REAPROVEITAMENTO. AF_09/2023</t>
  </si>
  <si>
    <t>&lt;-- BDI para itens dos boletins de custo (CDHU, SINAPI/SP, FDE)</t>
  </si>
  <si>
    <t>LASTRO COM MATERIAL GRANULAR, APLICADO EM PISOS OU LAJES SOBRE SOLO, ESPESSURA DE *5 CM*. AF_01/2024</t>
  </si>
  <si>
    <t>Alvenaria de bloco de concreto de vedação de 19 cm - classe C</t>
  </si>
  <si>
    <t>CINTA DE AMARRAÇÃO DE ALVENARIA MOLDADA IN LOCO COM UTILIZAÇÃO DE BLOCOS CANALETA, ESPESSURA DE *15* CM. AF_03/2024</t>
  </si>
  <si>
    <t>PODA EM ALTURA DE ÁRVORE COM DIÂMETRO DE TRONCO MENOR QUE 0,20 M. AF_03/2024</t>
  </si>
  <si>
    <t>PODA EM ALTURA DE ÁRVORE COM DIÂMETRO DE TRONCO MAIOR OU IGUAL A 0,40 M E MENOR QUE 0,60 M. AF_03/2024</t>
  </si>
  <si>
    <t>FDE</t>
  </si>
  <si>
    <t>AE-21 ABRIGO E ENTRADA DE ENERGIA (CAIXA M OU H): AES ELETROP/BANDEIRANTE/ELEKTRO/CPFL</t>
  </si>
  <si>
    <t>FORRAÇÃO LAMBARI-ROXO</t>
  </si>
  <si>
    <t>CA-10 CAIXA DE AREIA 50X50 CM PARA AGUAS PLUVIAIS</t>
  </si>
  <si>
    <t>CANTEIRO DE OBRAS - LARG 3.30M</t>
  </si>
  <si>
    <t>MANUTENÇÃO MENSAL DE PLACAS DE OBRA</t>
  </si>
  <si>
    <t>Memória de Cálculo</t>
  </si>
  <si>
    <t>Qtd</t>
  </si>
  <si>
    <t>Un.</t>
  </si>
  <si>
    <t>Preço Unitário
Boletim</t>
  </si>
  <si>
    <t>Preço 
Unitário 
sem BDI</t>
  </si>
  <si>
    <t>Preço 
Unitário 
com BDI</t>
  </si>
  <si>
    <t>Preço 
Total 
com BDI</t>
  </si>
  <si>
    <t>BDI</t>
  </si>
  <si>
    <t>Lona plástica preta - uso geral</t>
  </si>
  <si>
    <t>32.20.066</t>
  </si>
  <si>
    <t>Lona plástica em polietileno, 150 micras, para camada separadora de piso/pavimento</t>
  </si>
  <si>
    <t>09.02.061.</t>
  </si>
  <si>
    <t>09.85.066.</t>
  </si>
  <si>
    <t>16.02.063.</t>
  </si>
  <si>
    <t>16.03.109.</t>
  </si>
  <si>
    <t>16.05.075.</t>
  </si>
  <si>
    <t>16.06.051.</t>
  </si>
  <si>
    <t>16.06.077.</t>
  </si>
  <si>
    <t>ESPELHO / PLACA CEGA 4" X 4", PARA INSTALACAO DE TOMADAS E INTERRUPTORES</t>
  </si>
  <si>
    <t>ELETRODUTO FLEXÍVEL CORRUGADO REFORÇADO, PVC, DN 25 MM (3/4"), PARA CIRCUITOS TERMINAIS, INSTALADO EM FORRO - FORNECIMENTO E INSTALAÇÃO. AF_03/2023</t>
  </si>
  <si>
    <t>LUMINÁRIA DE LED PARA ILUMINAÇÃO PÚBLICA, DE 98 W ATÉ 137 W - FORNECIMENTO E INSTALAÇÃO. AF_02/2025_PS</t>
  </si>
  <si>
    <t>ARGILA OU BARRO PARA ATERRO/REATERRO (COM TRANSPORTE ATE 10 KM)</t>
  </si>
  <si>
    <t>LAMPADA BULBO LED  &lt;= 13W ROSCA E 27  BIVOLT. TEMPERATURA COR 3000ºK.</t>
  </si>
  <si>
    <t>PAVIMENTACAO ARTICULADA BLOCO CONCRETO INTERTRAVADO  E=8CM  50 Mpa COR NATURAL SOBRE BASE AREIA GROSSA</t>
  </si>
  <si>
    <t>SICRO/SP</t>
  </si>
  <si>
    <t>4915608</t>
  </si>
  <si>
    <t>Regularização de taludes e valas com soquete vibratório</t>
  </si>
  <si>
    <t>FDE, Abril/2025, Não Desonerada, Removeu-se o BDI de 23,00%, Mantendo-se o da Prefeitura</t>
  </si>
  <si>
    <t>Rua Lourenço Prado, n.° 1.600, Centro, Jahu/SP, CEP 17201-000</t>
  </si>
  <si>
    <t>Placa 2,00 x 3,00 m</t>
  </si>
  <si>
    <t>1.1</t>
  </si>
  <si>
    <t>1.2</t>
  </si>
  <si>
    <t>Carregamento dos Mourões - Considerado 90% de retirada sem perdas - Unidades Removidas x 3,00 m de desenvolvimento x seção de 0,10 x 0,10 m x empolamento de 100%</t>
  </si>
  <si>
    <t>Carregamento da Tela - Considerada 90% de retirada sem perdas - Área Removida x Espessura de 0,01 m x Empolamento de 100%</t>
  </si>
  <si>
    <t>Transporte do Material Removido com Reparoveitamento Até a Secretaria de Mobilidade Urbana: Volume Removido x Distância de 1,20 km</t>
  </si>
  <si>
    <t>Caçambas para retirada do material removido com perdas, sabendo que foi considerada 10% de perda dos mourões e do entelamento metálico, considerado empolamento de 100%</t>
  </si>
  <si>
    <t>Demolição do Passeio Público</t>
  </si>
  <si>
    <t>Volume demolido x empolamento de 100%</t>
  </si>
  <si>
    <t>Idem volume carregado</t>
  </si>
  <si>
    <t>Portão da Rua Lourenço Prado 6,10 m x Altura média de 2,00 m</t>
  </si>
  <si>
    <t>Carregamento do Portão da Rua Lourenço Prado: Área Removida x Espessura média de 0,05 m x Empolamento de 100%</t>
  </si>
  <si>
    <t>Muro</t>
  </si>
  <si>
    <t>COMPOSIÇÃO</t>
  </si>
  <si>
    <t>CP02</t>
  </si>
  <si>
    <t>APENAS CALÇADA:
- Malha POP Q92 - 1,48 kg/m²;
- Área x Massa Específica.</t>
  </si>
  <si>
    <t>Remoção do travamento inferior, sendo o volume demolido x 100% de empolamento</t>
  </si>
  <si>
    <t>Calçada - APENAS PARA PEDESTRES</t>
  </si>
  <si>
    <t>Calçada - PASSAGEM DE VEÍCULOS</t>
  </si>
  <si>
    <t>Demolição das guias e sarjetas à frente das calçadas, recompor com guia REBAIXADA - Acompanha toda a extensão das calçadas reforçadas</t>
  </si>
  <si>
    <t>O Serviço 02.09.040 remunera a remoção de até 15,00 cm, sabendo que necessita-se de 25,00 cm no total, para executar o BGS, remunaram-se 10,00 cm adicionais neste serviço. Espessura de 0,10 m x Largura de 3,00 m x Extensão de 30,06 m</t>
  </si>
  <si>
    <t>Regularização do Terreno (Aterro) - Rua Prefeito Mário Ferraz Magalhães</t>
  </si>
  <si>
    <t>A ser utilizado para calçar o muro da Rua Mário Ferraz Magalhães para dentro do Campo - Considerada seção média triangular de altura 0,30 m x Inclinação de 4,50 % e extensão de 6,70 m</t>
  </si>
  <si>
    <t>Paisagismo</t>
  </si>
  <si>
    <t>Serralheria</t>
  </si>
  <si>
    <t>PORTÕES SOCIAIS - Extensão de 2,00 m x Altura de 2,20 m x 2 Unidades</t>
  </si>
  <si>
    <t>Área de todos os portões</t>
  </si>
  <si>
    <t>Portal - Rua Lourenço Prado</t>
  </si>
  <si>
    <t>CP03</t>
  </si>
  <si>
    <t>Tramitação com a concessionária de água para a ligação de água fria</t>
  </si>
  <si>
    <t>Conjunto</t>
  </si>
  <si>
    <t>CDHU 198, Maio/2025, Não Desonerada</t>
  </si>
  <si>
    <t>SICRO/SP, Abril/2025, Não Desonerado</t>
  </si>
  <si>
    <t>3.1</t>
  </si>
  <si>
    <t>3.2</t>
  </si>
  <si>
    <t>3.3</t>
  </si>
  <si>
    <t>3.4</t>
  </si>
  <si>
    <t>3.5</t>
  </si>
  <si>
    <t>3.6</t>
  </si>
  <si>
    <t>3.7</t>
  </si>
  <si>
    <t>2.1</t>
  </si>
  <si>
    <t>2.2</t>
  </si>
  <si>
    <t>2.3</t>
  </si>
  <si>
    <t>3.8</t>
  </si>
  <si>
    <t>3.9</t>
  </si>
  <si>
    <t>3.10</t>
  </si>
  <si>
    <t>Extensão total de 358,96 m, considerado um mourão a cada 2,40 m</t>
  </si>
  <si>
    <t>Extensão total de 358,96 m, considerada uma altura média de 1,90 m</t>
  </si>
  <si>
    <t>Demolição do travamento inferior dos alambrados: extensão total do alambrado 358,96 m x seção transversal de 0,10 m x 0,10 m</t>
  </si>
  <si>
    <t>Área total de 1.668,95 m² x espessura média de 0,05 m</t>
  </si>
  <si>
    <t>4.1</t>
  </si>
  <si>
    <t>4.2</t>
  </si>
  <si>
    <t>4.3</t>
  </si>
  <si>
    <t>5.1</t>
  </si>
  <si>
    <t>5.2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</si>
  <si>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</si>
  <si>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</si>
  <si>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</si>
  <si>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</si>
  <si>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</si>
  <si>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</si>
  <si>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</si>
  <si>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</si>
  <si>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</si>
  <si>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Limpeza de todo o trecho que receberá as calçadas, carregamento incluso. A CDHU considera neste serviço a remoção da camada vegetal de até 15,00 cm de espessura</t>
  </si>
  <si>
    <t>Carregamento dos 15 cm removido x Empolamento de 30%</t>
  </si>
  <si>
    <t>Locação de todo o passeio</t>
  </si>
  <si>
    <t>Compactação de toda a área que receberá a calçada</t>
  </si>
  <si>
    <t>Espessura de 5,00 cm em toda a área</t>
  </si>
  <si>
    <t>Espessura de 6,00 cm em toda a área - Não será medido sem apresentação de Nota Fiscal. Piso trincado não será medido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</si>
  <si>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</si>
  <si>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</si>
  <si>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</si>
  <si>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</si>
  <si>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</si>
  <si>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</si>
  <si>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</si>
  <si>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</si>
  <si>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</si>
  <si>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</si>
  <si>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</si>
  <si>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Em todo o fundo da vala - prever a queda entre 1% a 3% transversal</t>
  </si>
  <si>
    <t>Em todo o fundo da vala</t>
  </si>
  <si>
    <t>Idem área da calçada x espessura de 20 cm</t>
  </si>
  <si>
    <t>Idem área calçada, entre o BGS e o concreto da calçada em si</t>
  </si>
  <si>
    <t>Área do Calçamento x Espessura de 0,15 m - Não serão feitas medições sem Nota Fiscal - Piso trincado será rejeitado</t>
  </si>
  <si>
    <t>- Malha Q283 - 4,48 kg/m²;
- Área x Massa Específica x 2 malhas.</t>
  </si>
  <si>
    <t>Deverá ser concretada JUNTO com a calçada, isto é, deverão ser SOLIEDARIZADAS. Indicou-se neste item todos os baldrames adjacentes ao passeio público. Sem Nota Fiscal não serão pagas, concreto feito à mão será rejeitado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</si>
  <si>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</si>
  <si>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</si>
  <si>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</si>
  <si>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</si>
  <si>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</si>
  <si>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</si>
  <si>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</si>
  <si>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</si>
  <si>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</si>
  <si>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</si>
  <si>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</si>
  <si>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Viga Baldrame em concreto armado, fck = 25 MPa, usinado, fôrma em madeira serrada, 4 barras de 10,00 mm, estribos de 5 mm a cada 10 cm, seção transversal de 0,15 m x 0,30 m, inclui impermeabilização em pintura asfáltica, escavação, reaterro, lastro de brita de 5,00 cm e remoção do solo. Locação inclusa</t>
  </si>
  <si>
    <t>Remanescente do baldrame (adjacente ao rio, paralelo à pista de salto)</t>
  </si>
  <si>
    <t>Só será pago com Nota Fiscal. Um pilar a cada 3,00 m, sendo 3,00 m de altura por pilar, que para 675,39 metros de baldrame, fornece 1.350,78 metros de pilar</t>
  </si>
  <si>
    <t>Entre dois pilares, há 7,02 m² de alvenaria (entre 3 metros) para 675,39 m de muro, tem-se 1.580,41 m²</t>
  </si>
  <si>
    <t>Entre pilares, há 5,70 metros de cinta (no topo e no meio), para 675,39 m de muro se tem 1.283,24 m</t>
  </si>
  <si>
    <t>Uma broca de 3,00 metros de profundidade integralmente armada acompanhando os pilares, isto é, 3,00 m entre-eixos de pilares. A cada 3,00 m, tem-se 6,00 m de profundidade, para 533,68 m: 1.067,36 m</t>
  </si>
  <si>
    <t>Área de 11,50 m x 5,00 m</t>
  </si>
  <si>
    <t>Considerada camada vegetal de 0,15 m x Empolamento de 30%</t>
  </si>
  <si>
    <t>Idem área limpa</t>
  </si>
  <si>
    <t>Taxa de mobilização e desmobilização de equipamentos para execução de estaca escavada mecanicamente</t>
  </si>
  <si>
    <t>Para estaca escavada mecanicamente, não serão aceitas estacas manuais sob nenhuma hipótese</t>
  </si>
  <si>
    <t>34 estacas com 7 metros de profundidade cada</t>
  </si>
  <si>
    <t>Considerada duas semanas de 5 dias cada com 8 horas trabalhadas por dia para a execução de toda a fundação</t>
  </si>
  <si>
    <t>Carregamento do solo das estacas, considerado o volume de estacas x empolamento de 30%</t>
  </si>
  <si>
    <t>CP05</t>
  </si>
  <si>
    <t>Conforme projeto estrutural e descrição do item</t>
  </si>
  <si>
    <t>CP06</t>
  </si>
  <si>
    <t>CP07</t>
  </si>
  <si>
    <t>Conforme projeto estrutural e descrição do item - São 7 Pilares com 7 metros de altura cada</t>
  </si>
  <si>
    <r>
      <t xml:space="preserve">3x Cintas por parede, conforme projeto, </t>
    </r>
    <r>
      <rPr>
        <b/>
        <sz val="10"/>
        <rFont val="Garamond"/>
        <family val="1"/>
      </rPr>
      <t>em todas as vedações</t>
    </r>
    <r>
      <rPr>
        <sz val="10"/>
        <rFont val="Garamond"/>
        <family val="1"/>
      </rPr>
      <t>.</t>
    </r>
  </si>
  <si>
    <t>Área aferida em projeto - paredes de vedação de 6 m de altura</t>
  </si>
  <si>
    <t>CP08</t>
  </si>
  <si>
    <t>Serviços Preliminares</t>
  </si>
  <si>
    <t>1.3</t>
  </si>
  <si>
    <t>CP09</t>
  </si>
  <si>
    <t>Administração Local de Obra</t>
  </si>
  <si>
    <t>Mês</t>
  </si>
  <si>
    <t>O serviço remunera 5 horas de visita de engenheiro civil à obra por semana, num total de 20 horas por mês, para um total de 12 meses</t>
  </si>
  <si>
    <t>Idem volume de cimbramento - só pode ser removido 30 dias após a concretagem</t>
  </si>
  <si>
    <t>18,75 metros de viga necessitam de escoramento, o qual deve ficar por 30 dias - Considerada a largura de 0,25 m e altura de 6,00 m</t>
  </si>
  <si>
    <t>Conforme descrição e projeto estrutural - Prever cura úmida por 7 dias, manter as formas e as encharcar</t>
  </si>
  <si>
    <t>Cimbramento complemenar ao previsto pela CDHU no item da laje (13.01.330) em que tal serviço prevê até 3,00 m - como o pé direito é de 6,00 m, consideram-se 3,00 m de altura adicionais, para a área da laje - manter por 30 dias</t>
  </si>
  <si>
    <t>Regularização da face superior da laje - Queda de 0,50% - Seção triangular de altura 0,05 m para uma extensão de 11,00 m e largura de 4,50 m</t>
  </si>
  <si>
    <t>Em toda a face superior da laje - DEVENDO CONTORNAR A FACE INTERNA DAS VIGAS - Inclusive a face superior das vigas</t>
  </si>
  <si>
    <t>Recebem a água dos tubos de 4"</t>
  </si>
  <si>
    <t>Condutores horizontais EM PAR DE TUBOS - ligam as caixas até o meio-feio</t>
  </si>
  <si>
    <t>Para a execução do piso intertravado são necessários 8 cm do piso + 5,5 cm do lastro de areia grossa + 20 cm de BGS (total de 33,50 cm) - 15 cm já foram contemplados na limpeza, portanto, paga-se neste item 18,50 cm complementares. A área de intertravado é de 47,38 m²</t>
  </si>
  <si>
    <t>Remoção do solo adicional escavado - empolamento de 30%</t>
  </si>
  <si>
    <t>Área total - prever inclinação de 1% a 3%</t>
  </si>
  <si>
    <t>Compactação do fundo da vala</t>
  </si>
  <si>
    <t>Camada de BGS com 20 cm de espessura</t>
  </si>
  <si>
    <t>O piso intertravado terá resistência de 50 MPa e só será pago mediante apresentação da Nota Fiscal atestando tal resistência - Espessura de 8 cm do piso + 5,5 cm de lastro de areia - deve ser rejuntado com pó de pedra</t>
  </si>
  <si>
    <t>Em todo o portal - o item remunera as treliças de altura 16 cm + 4 cm de capa de 25 MPa, além das lajotas em EPS - é remunerado também o cimbramento e descimbramento</t>
  </si>
  <si>
    <t>Duas barras nos pontos indicados em planta - Embutidos na alvenaria do portal</t>
  </si>
  <si>
    <t>Em toda a área - acima do BGS e abaixo do lastro de areia</t>
  </si>
  <si>
    <t>Ferro Cabelo em Alvenaria de Vedação - Dois Fios de Aço CA-60 com 5 mm de Espessura Cada Embutidos na Argamassa de Assentamento e Chumbados no Pilar</t>
  </si>
  <si>
    <t>CP10</t>
  </si>
  <si>
    <t>16 conjuntos nas paredes laterais de 1,95 m cada (devendo adentrar 10 cm nos pilares) + 1,50 m x 2 conjuntos da parede acima do portal social</t>
  </si>
  <si>
    <t>Chapisco com cola específica para aderir ao EPS da laje</t>
  </si>
  <si>
    <t>Chapisco com adesivo de alto desempenho para receber o revestimento em pedra</t>
  </si>
  <si>
    <t>Idem área de chapisco (exceto do revestimento em pedra)</t>
  </si>
  <si>
    <t>Toda a área que recebeu massa única</t>
  </si>
  <si>
    <t>Pedra mineira em filetes - assentar com argamassa AC-3 na cor branca</t>
  </si>
  <si>
    <t>Idem área que recebeu massa acrílica - PREVER FRISOS NA PAREDE INTERNA CONFORME DETALHE</t>
  </si>
  <si>
    <t>Para as paredes que receberão pintura:
A) Testada: 23,50 m²;
B) Paredes Internas: 18,00 m² x 2 lados;
C) Face Interna ao Campo: 23,50 m²
D) Parede acima do portão social: 4,20 m² x 2 faces
E) Paredes Externas: 7 metros de altura x 5 metros de largura x 2 faces</t>
  </si>
  <si>
    <t>Bloco de Coroamento, seção de 1.00 x 1.00 m x Profundidade de 0.80 m, concreto Usinado de 40 MPa - Fôrma em madeira serrada - Armação em 6 telas de aço Q238 (uma por face do cubo) respeitando cobrimento de 3,00 cm - Escavação, reaterro, remoção do solo e impermeabilização inclusos</t>
  </si>
  <si>
    <t>Viga Baldrame em concreto armado, fck = 40 MPa, usinado, fôrma em madeira serrada, 4 barras de 12,50 mm, estribos de 5 mm a cada 10 cm, seção transversal de 0,25 m x 0,50 m, inclui impermeabilização em pintura asfáltica, escavação, reaterro, lastro de brita de 5,00 cm e remoção do solo</t>
  </si>
  <si>
    <t>Pilar em concreto armado, fck = 40 MPa, usinado, fôrma em madeira maciça, 6 barras de 16 mm, estribos de 5 mm a cada 10 cm, seção retangular de 25x50 cm</t>
  </si>
  <si>
    <t>Viga em concreto armado, fck = 40 MPa, fôrma em madeira maciça, 8 barras de 16 mm, seção transversal de 100 x 25 cm, estribos de 5 mm a cada 10 cm, armadura de pele (costela) de 8 mm (5 barras por lado), prever cimbramento (escoramento) nos trechos sem alvenaria</t>
  </si>
  <si>
    <t>PORTÃO DE VEÍCULOS DO PORTAL (RUA LOURENÇO PRADO) - Extensão de 7,75 x 3,00 m de Altura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</si>
  <si>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</si>
  <si>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</si>
  <si>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</si>
  <si>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</si>
  <si>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</si>
  <si>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</si>
  <si>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</si>
  <si>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</si>
  <si>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</si>
  <si>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</si>
  <si>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</si>
  <si>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</si>
  <si>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</si>
  <si>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</si>
  <si>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</si>
  <si>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</si>
  <si>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</si>
  <si>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</si>
  <si>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</si>
  <si>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</si>
  <si>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</si>
  <si>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</si>
  <si>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</si>
  <si>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</si>
  <si>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</si>
  <si>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</si>
  <si>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</si>
  <si>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</si>
  <si>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</si>
  <si>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</si>
  <si>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</si>
  <si>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</si>
  <si>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</si>
  <si>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</si>
  <si>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</si>
  <si>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</si>
  <si>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</si>
  <si>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</si>
  <si>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</si>
  <si>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</si>
  <si>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</si>
  <si>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</si>
  <si>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10.1</t>
  </si>
  <si>
    <t>10.2</t>
  </si>
  <si>
    <t>10.3</t>
  </si>
  <si>
    <t>10.4</t>
  </si>
  <si>
    <t>10.5</t>
  </si>
  <si>
    <t>Considerado 0,91 m² por espaço árvore</t>
  </si>
  <si>
    <t>Uma a cada 9,00 m - alinhadas com os pilares - prever espaço árvore de 0,80 m x 1,20 m</t>
  </si>
  <si>
    <t>11.1</t>
  </si>
  <si>
    <t>11.2</t>
  </si>
  <si>
    <t>12.1</t>
  </si>
  <si>
    <t>12.2</t>
  </si>
  <si>
    <t>Considerada 8 horas por dia, 5 dias por semana, 4 semanas por mês, por 12 meses</t>
  </si>
  <si>
    <t>Apoio</t>
  </si>
  <si>
    <t>Limpeza do portal</t>
  </si>
  <si>
    <t>TOTAL GERAL</t>
  </si>
  <si>
    <t>Pilar em concreto armado, fck = 25 MPa, usinado, fôrma em madeira maciça, 4 barras de 10 mm, estribos de 5 mm a cada 10 cm, seção quadrada de 25x25 cm</t>
  </si>
  <si>
    <t>Tem-se 6,40 m para cada 3,00 m de extensão do muro</t>
  </si>
  <si>
    <t>Considerada ambas as faces de todo o muro, inclusive pilares e faces superiores dos elementos</t>
  </si>
  <si>
    <t>6.10</t>
  </si>
  <si>
    <t>Considerado o volume das brocas x empolamento de 30%</t>
  </si>
  <si>
    <t>6.11</t>
  </si>
  <si>
    <t>Brocas para o remanescente do baldrame - 3,00 m de profundidade integralmente armada</t>
  </si>
  <si>
    <t>Volume das brocas x empolamento de 30%</t>
  </si>
  <si>
    <t>Desmobilização da placa de obra - considerada uma caçamba de 3,00 m³ - SÓ PODE SER FEITO NA MEDIÇÃO FINAL!</t>
  </si>
  <si>
    <t>6.12</t>
  </si>
  <si>
    <t>Tampa para as bocas de lobo - 0,90 x 2,00 x 0,10 x 2 unidades - integralmente armada</t>
  </si>
  <si>
    <t>Área em planta de 112,51 x 6,70 m</t>
  </si>
  <si>
    <t>2.4</t>
  </si>
  <si>
    <t>Corte, remoção e descarte adequado das árvores incluso</t>
  </si>
  <si>
    <t>8.12</t>
  </si>
  <si>
    <t>Poda de todos os galhos que impedem a execução do muro. Indicaram-se em planta somente as árvores de maior porte</t>
  </si>
  <si>
    <r>
      <t xml:space="preserve">O serviço mede área x meses de obra. </t>
    </r>
    <r>
      <rPr>
        <b/>
        <u/>
        <sz val="10"/>
        <rFont val="Garamond"/>
        <family val="1"/>
      </rPr>
      <t>A totalidade da medição não será paga se a placa estiver deteriorada.</t>
    </r>
  </si>
  <si>
    <t>Toda a calçada - ACABAMENTO POLIDO</t>
  </si>
  <si>
    <t>6.13</t>
  </si>
  <si>
    <t>7.12</t>
  </si>
  <si>
    <t>Remoção dos galhos da poda</t>
  </si>
  <si>
    <t>Buscar a água na Secretaria de Mobilidade Urbana (distante 1,20 km do Campo Municipal) - Volume de 20 m³ por mês - para 12 meses de obra (24 m³ x km a cada mês)</t>
  </si>
  <si>
    <t>6.14</t>
  </si>
  <si>
    <t>Acima da brita - em toda a área</t>
  </si>
  <si>
    <t>Tela Q92 "Malha POP" (1,48 kg/m²) - Armadura de Distribuição - Em toda a área da laje</t>
  </si>
  <si>
    <t>CP11</t>
  </si>
  <si>
    <t>Entrada de Energia C3 – GED 13 – CPFL – Completa – 127/220 V – Disjuntor Tripolar 100 A – Poste Padrão Medição Direta – 3x DPS Tipo II – Condutores de Fase e Neutro de 35 mm² - Com Haste de Aterramento, Caixa de Inspeção e Cordoalha de 25 mm² – Completa e Instalada</t>
  </si>
  <si>
    <t>Retirada do Alambrado Existente - Com Reaproveitamento</t>
  </si>
  <si>
    <t>Apenas caso não seja possível reaproveitar e reinstalar o poste existente, conforme item 1.1.</t>
  </si>
  <si>
    <t>1 para cada fase.</t>
  </si>
  <si>
    <t>Disjuntor geral do poste. 200 A</t>
  </si>
  <si>
    <t>7*4</t>
  </si>
  <si>
    <t>Para interligação da haste ao terra do padrão.</t>
  </si>
  <si>
    <t>Para aterramento do padrão.</t>
  </si>
  <si>
    <t>Conexão da haste à cordoalha</t>
  </si>
  <si>
    <t>Para instalação da haste no interior</t>
  </si>
  <si>
    <t>Para padrão de entrada C6 da CPFL</t>
  </si>
  <si>
    <t>Para interligação da cordoalha ao terra do padrão.</t>
  </si>
  <si>
    <t>0,9*2 + 0,6*0,9</t>
  </si>
  <si>
    <t>Para gradil anti-vandalismo. 2 Face Frontal e 1 Posterior.</t>
  </si>
  <si>
    <t>Para gradil anti-vandalismo, face posterior e frontal. Cor Preta</t>
  </si>
  <si>
    <t>Para conexões dos condutores do padrão</t>
  </si>
  <si>
    <t>Conforme descrição do item</t>
  </si>
  <si>
    <t>Entrada de Água</t>
  </si>
  <si>
    <t>13.</t>
  </si>
  <si>
    <t>Entrada de Energia - Rua Lourenço Prado</t>
  </si>
  <si>
    <t>9.43</t>
  </si>
  <si>
    <t>Padrão definitivo de água fria, instalar na Rua Prefeito Mário Ferraz Magalhães, próximo da entrada de energia, próximo ao portão de veículos</t>
  </si>
  <si>
    <t>13.1</t>
  </si>
  <si>
    <t>13.2</t>
  </si>
  <si>
    <t>14.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</si>
  <si>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</si>
  <si>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</si>
  <si>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</si>
  <si>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</si>
  <si>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</si>
  <si>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</si>
  <si>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</si>
  <si>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</si>
  <si>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</si>
  <si>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14.12</t>
  </si>
  <si>
    <t>14.13</t>
  </si>
  <si>
    <t>14.14</t>
  </si>
  <si>
    <t>Entrada de Energia - Rua Prefeito Mário Ferraz Magalhães</t>
  </si>
  <si>
    <t>Remoção de Poste 600 dAN C6 CPFL com Reaproveitamento e Reinstalação – Incluso Reforma/Substituição das Tampas das Caixas de: Chave Seccionadora, Medidor, Tcs e Disjuntor. Caixas específicas de Poste Concrefer C6 CPFL 600 dAN.</t>
  </si>
  <si>
    <t>CP12</t>
  </si>
  <si>
    <t>Conforme Projeto</t>
  </si>
  <si>
    <t>Para gradil anti-vandalismo, face posterior e frontal</t>
  </si>
  <si>
    <t>Para gradil anti-vandalismo. Parte Posterior e Frontal</t>
  </si>
  <si>
    <t>Instalações Elétricas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</si>
  <si>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</si>
  <si>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</si>
  <si>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</si>
  <si>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</si>
  <si>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</si>
  <si>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</si>
  <si>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</si>
  <si>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</si>
  <si>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11.12</t>
  </si>
  <si>
    <t>11.13</t>
  </si>
  <si>
    <t>11.14</t>
  </si>
  <si>
    <t>11.15</t>
  </si>
  <si>
    <t>11.17</t>
  </si>
  <si>
    <t>11.19</t>
  </si>
  <si>
    <t>Para circuito de iluminação da Portaria 1 e da Portaria 2</t>
  </si>
  <si>
    <t>Para circuitos de iluminação da Portaria 1 e da Portaria 2</t>
  </si>
  <si>
    <t>Para trecho enterrado</t>
  </si>
  <si>
    <t>Para trecho embutido na alvenaria / laje</t>
  </si>
  <si>
    <t>Conforme Projeto, Portaria 1</t>
  </si>
  <si>
    <t>Para Portaria 2. 2x de 100 W.</t>
  </si>
  <si>
    <t>Para Portaria 1 e 2</t>
  </si>
  <si>
    <t>1x para cada luminária tipo pétala e 1 para circuito da portaria 1</t>
  </si>
  <si>
    <t>Para arandelas de parede da Portaria 1</t>
  </si>
  <si>
    <t>Remoção sem reaproveitamento.</t>
  </si>
  <si>
    <t>Para enterrar eletroduto.50x0,4x0,1</t>
  </si>
  <si>
    <t>COT01</t>
  </si>
  <si>
    <t>Luminária Arandela de Parede, Frisada, 2 Fechos, para Lâmpada LED E-27 15 W</t>
  </si>
  <si>
    <t>COT02</t>
  </si>
  <si>
    <t>Luminária Tipo Plafon, de Sobrepor, LED, Quadrada, 40x40 cm, 40 W, Completa</t>
  </si>
  <si>
    <t>COTAÇÃO</t>
  </si>
  <si>
    <t>BDI 2:</t>
  </si>
  <si>
    <t>&lt;-- BDI para cotações</t>
  </si>
  <si>
    <t>15.</t>
  </si>
  <si>
    <t>15.1</t>
  </si>
  <si>
    <t>15.2</t>
  </si>
  <si>
    <t>15.3</t>
  </si>
  <si>
    <t>15.4</t>
  </si>
  <si>
    <t>16.</t>
  </si>
  <si>
    <t>16.1</t>
  </si>
  <si>
    <t>PORTÃO DE VEÍCULOS (RUA PREF. MÁRIO FERRAZ) - Extensão de 7,75 x 3,00 m de altura</t>
  </si>
  <si>
    <t>PORTÃO SOCIAL DOS PORTÕES DE ENTRADA - Extensão de 1,50 m x Altura de 3,00 m x 2 Unidades</t>
  </si>
  <si>
    <t>SINAPI/SP, Julho/2025, Não Desonerada</t>
  </si>
  <si>
    <t>SINAPI</t>
  </si>
  <si>
    <t>DISJUNTOR MONOPOLAR TIPO DIN, CORRENTE NOMINAL DE 10A - FORNECIMENTO E INSTALAÇÃO. AF_07/2025</t>
  </si>
  <si>
    <t>2.5</t>
  </si>
  <si>
    <t>Dimensões de 3,30 m x 9,90 m - Conforme Padrão CT-01 da FDE para 10 Funcionários, em atendimento à NR-18.</t>
  </si>
  <si>
    <t>16.2</t>
  </si>
  <si>
    <t>16.3</t>
  </si>
  <si>
    <t>Serviços Finais</t>
  </si>
  <si>
    <t>Remoção do Canteiro de Obras</t>
  </si>
  <si>
    <t>Remoção do Entulho da Desmobilização do Canteiro de Obras - Considerado 0,12 m por área x empolamento de 100%</t>
  </si>
  <si>
    <t>Jahu/SP, 20 de agosto de 2025</t>
  </si>
  <si>
    <t>Contratação de Empresa Especializada para a Construção de Passeio Público, Muro, Portal e Demais Serviços no Perímetro Externo do Estádio Municipal “Comandante João Ribeiro de Barros” (Campo Municipal)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</si>
</sst>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i/>
      <sz val="10"/>
      <color theme="1"/>
      <name val="Garamond"/>
      <family val="1"/>
    </font>
    <font>
      <b/>
      <sz val="10"/>
      <color theme="0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8"/>
      <name val="Garamond"/>
      <family val="1"/>
    </font>
    <font>
      <b/>
      <u/>
      <sz val="10"/>
      <name val="Garamond"/>
      <family val="1"/>
    </font>
    <font>
      <b/>
      <sz val="12"/>
      <color theme="0"/>
      <name val="Garamond"/>
      <family val="1"/>
    </font>
    <font>
      <sz val="12"/>
      <color indexed="8"/>
      <name val="Garamond"/>
      <family val="1"/>
    </font>
    <font>
      <sz val="12"/>
      <color theme="1"/>
      <name val="Garamond"/>
      <family val="1"/>
    </font>
    <font>
      <b/>
      <sz val="12"/>
      <color indexed="8"/>
      <name val="Garamond"/>
      <family val="1"/>
    </font>
    <font>
      <sz val="1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4" fontId="2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10" fontId="5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4" fontId="5" fillId="0" borderId="0" xfId="1" applyFont="1" applyAlignment="1">
      <alignment horizontal="center" vertical="center"/>
    </xf>
    <xf numFmtId="0" fontId="6" fillId="0" borderId="0" xfId="0" applyFont="1"/>
    <xf numFmtId="10" fontId="7" fillId="0" borderId="0" xfId="2" applyNumberFormat="1" applyFont="1" applyAlignment="1">
      <alignment horizontal="center" vertical="center"/>
    </xf>
    <xf numFmtId="10" fontId="8" fillId="0" borderId="0" xfId="2" applyNumberFormat="1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 wrapText="1"/>
    </xf>
    <xf numFmtId="10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44" fontId="11" fillId="0" borderId="1" xfId="1" applyFont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  <xf numFmtId="10" fontId="11" fillId="4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4" borderId="1" xfId="0" quotePrefix="1" applyFont="1" applyFill="1" applyBorder="1" applyAlignment="1">
      <alignment vertical="center" wrapText="1"/>
    </xf>
    <xf numFmtId="44" fontId="9" fillId="5" borderId="1" xfId="1" applyFont="1" applyFill="1" applyBorder="1" applyAlignment="1">
      <alignment horizontal="center" vertical="center"/>
    </xf>
    <xf numFmtId="0" fontId="16" fillId="0" borderId="0" xfId="0" applyFont="1"/>
    <xf numFmtId="164" fontId="14" fillId="3" borderId="1" xfId="4" applyFont="1" applyFill="1" applyBorder="1" applyAlignment="1">
      <alignment horizontal="center"/>
    </xf>
    <xf numFmtId="164" fontId="17" fillId="0" borderId="1" xfId="4" applyFont="1" applyBorder="1" applyAlignment="1">
      <alignment horizontal="center" vertical="center"/>
    </xf>
    <xf numFmtId="164" fontId="17" fillId="0" borderId="1" xfId="4" applyFont="1" applyBorder="1" applyAlignment="1">
      <alignment horizontal="left" vertical="center" wrapText="1"/>
    </xf>
    <xf numFmtId="10" fontId="18" fillId="2" borderId="1" xfId="1" applyNumberFormat="1" applyFont="1" applyFill="1" applyBorder="1" applyAlignment="1">
      <alignment horizontal="center" vertical="center" wrapText="1"/>
    </xf>
    <xf numFmtId="44" fontId="18" fillId="0" borderId="1" xfId="1" applyFont="1" applyFill="1" applyBorder="1" applyAlignment="1">
      <alignment horizontal="center" vertical="center" wrapText="1"/>
    </xf>
    <xf numFmtId="10" fontId="14" fillId="3" borderId="1" xfId="1" applyNumberFormat="1" applyFont="1" applyFill="1" applyBorder="1" applyAlignment="1">
      <alignment horizontal="center"/>
    </xf>
    <xf numFmtId="44" fontId="14" fillId="3" borderId="1" xfId="1" applyFont="1" applyFill="1" applyBorder="1" applyAlignment="1">
      <alignment horizontal="center"/>
    </xf>
    <xf numFmtId="164" fontId="17" fillId="0" borderId="0" xfId="4" applyFont="1" applyAlignment="1">
      <alignment horizontal="center"/>
    </xf>
    <xf numFmtId="164" fontId="15" fillId="0" borderId="0" xfId="4" applyFont="1"/>
    <xf numFmtId="43" fontId="15" fillId="0" borderId="0" xfId="5" applyFont="1" applyFill="1" applyBorder="1" applyAlignment="1" applyProtection="1">
      <alignment horizontal="center"/>
    </xf>
    <xf numFmtId="164" fontId="15" fillId="0" borderId="0" xfId="4" applyFont="1" applyAlignment="1">
      <alignment horizontal="center"/>
    </xf>
    <xf numFmtId="44" fontId="16" fillId="0" borderId="0" xfId="0" applyNumberFormat="1" applyFont="1"/>
    <xf numFmtId="10" fontId="11" fillId="6" borderId="1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44" fontId="18" fillId="0" borderId="1" xfId="1" applyFont="1" applyFill="1" applyBorder="1" applyAlignment="1" applyProtection="1">
      <alignment horizontal="center" vertical="center"/>
    </xf>
    <xf numFmtId="44" fontId="15" fillId="0" borderId="0" xfId="1" applyFont="1" applyAlignment="1">
      <alignment horizontal="center"/>
    </xf>
    <xf numFmtId="0" fontId="11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0" fontId="8" fillId="0" borderId="0" xfId="2" applyNumberFormat="1" applyFont="1" applyAlignment="1">
      <alignment horizontal="left" vertical="center"/>
    </xf>
    <xf numFmtId="44" fontId="7" fillId="0" borderId="0" xfId="1" applyFont="1" applyAlignment="1">
      <alignment horizontal="center" vertical="center"/>
    </xf>
    <xf numFmtId="44" fontId="7" fillId="0" borderId="0" xfId="1" applyFont="1" applyBorder="1" applyAlignment="1">
      <alignment horizontal="center" vertical="center" wrapText="1"/>
    </xf>
    <xf numFmtId="10" fontId="8" fillId="0" borderId="0" xfId="2" quotePrefix="1" applyNumberFormat="1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164" fontId="15" fillId="0" borderId="0" xfId="4" applyFont="1" applyAlignment="1">
      <alignment horizontal="left"/>
    </xf>
    <xf numFmtId="164" fontId="15" fillId="0" borderId="10" xfId="4" applyFont="1" applyBorder="1" applyAlignment="1">
      <alignment horizontal="left"/>
    </xf>
    <xf numFmtId="164" fontId="14" fillId="3" borderId="1" xfId="4" applyFont="1" applyFill="1" applyBorder="1" applyAlignment="1">
      <alignment horizontal="center"/>
    </xf>
    <xf numFmtId="164" fontId="14" fillId="3" borderId="1" xfId="4" applyFont="1" applyFill="1" applyBorder="1" applyAlignment="1">
      <alignment horizontal="right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164" fontId="14" fillId="3" borderId="12" xfId="4" applyFont="1" applyFill="1" applyBorder="1" applyAlignment="1">
      <alignment horizontal="center" vertical="center"/>
    </xf>
    <xf numFmtId="164" fontId="14" fillId="3" borderId="11" xfId="4" applyFont="1" applyFill="1" applyBorder="1" applyAlignment="1">
      <alignment horizontal="center" vertical="center"/>
    </xf>
    <xf numFmtId="43" fontId="14" fillId="3" borderId="12" xfId="5" applyFont="1" applyFill="1" applyBorder="1" applyAlignment="1" applyProtection="1">
      <alignment horizontal="center" vertical="center"/>
    </xf>
    <xf numFmtId="43" fontId="14" fillId="3" borderId="11" xfId="5" applyFont="1" applyFill="1" applyBorder="1" applyAlignment="1" applyProtection="1">
      <alignment horizontal="center" vertical="center"/>
    </xf>
  </cellXfs>
  <cellStyles count="9">
    <cellStyle name="Excel Built-in Normal" xfId="4" xr:uid="{D58AC83C-A7E8-4170-8275-D2411BF1D4DB}"/>
    <cellStyle name="Moeda" xfId="1" builtinId="4"/>
    <cellStyle name="Normal" xfId="0" builtinId="0"/>
    <cellStyle name="Normal 2" xfId="3" xr:uid="{F7C9CBEF-DD7C-4332-93DB-CBB913D07B99}"/>
    <cellStyle name="Normal 2 2" xfId="7" xr:uid="{70B26545-718D-4A2B-B160-38EB17E8E571}"/>
    <cellStyle name="Normal 3" xfId="6" xr:uid="{F46C749D-8CEB-4209-B967-F374F5F84DF0}"/>
    <cellStyle name="Porcentagem" xfId="2" builtinId="5"/>
    <cellStyle name="Vírgula" xfId="5" builtinId="3"/>
    <cellStyle name="Vírgula 2" xfId="8" xr:uid="{1EBD07A0-109E-44D8-BDF8-9918EA273A4A}"/>
  </cellStyles>
  <dxfs count="0"/>
  <tableStyles count="0" defaultTableStyle="TableStyleMedium2" defaultPivotStyle="PivotStyleLight16"/>
  <colors>
    <mruColors>
      <color rgb="FF66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ago_morando/Documents/Modelos/Planilha%20M&#250;ltipla%20(Conv&#234;nios%20Caixa)/PLANILHA%20M&#218;LTIPLA%20V3.0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FEFE-7025-479E-A956-9E0BAF2C9F8B}">
  <sheetPr codeName="Planilha2">
    <pageSetUpPr fitToPage="1"/>
  </sheetPr>
  <dimension ref="A1:M179"/>
  <sheetViews>
    <sheetView tabSelected="1" view="pageBreakPreview" zoomScale="115" zoomScaleNormal="120" zoomScaleSheetLayoutView="115" workbookViewId="0"/>
  </sheetViews>
  <sheetFormatPr defaultColWidth="9.140625" defaultRowHeight="11.25" x14ac:dyDescent="0.2"/>
  <cols>
    <col min="1" max="1" width="6.42578125" style="1" bestFit="1" customWidth="1"/>
    <col min="2" max="2" width="8.7109375" style="3" customWidth="1"/>
    <col min="3" max="3" width="13.42578125" style="3" bestFit="1" customWidth="1"/>
    <col min="4" max="4" width="26.42578125" style="4" customWidth="1"/>
    <col min="5" max="5" width="25.28515625" style="4" customWidth="1"/>
    <col min="6" max="6" width="9.7109375" style="3" bestFit="1" customWidth="1"/>
    <col min="7" max="7" width="6.85546875" style="3" hidden="1" customWidth="1"/>
    <col min="8" max="8" width="7.7109375" style="3" bestFit="1" customWidth="1"/>
    <col min="9" max="9" width="11" style="3" customWidth="1"/>
    <col min="10" max="10" width="11.28515625" style="5" bestFit="1" customWidth="1"/>
    <col min="11" max="11" width="6.42578125" style="2" bestFit="1" customWidth="1"/>
    <col min="12" max="12" width="11.28515625" style="5" bestFit="1" customWidth="1"/>
    <col min="13" max="13" width="14.7109375" style="5" bestFit="1" customWidth="1"/>
    <col min="14" max="16384" width="9.140625" style="1"/>
  </cols>
  <sheetData>
    <row r="1" spans="1:13" ht="32.25" customHeight="1" x14ac:dyDescent="0.2">
      <c r="A1" s="42" t="s">
        <v>165</v>
      </c>
      <c r="B1" s="47" t="s">
        <v>579</v>
      </c>
      <c r="C1" s="48"/>
      <c r="D1" s="48"/>
      <c r="E1" s="48"/>
      <c r="F1" s="48"/>
      <c r="G1" s="48"/>
      <c r="H1" s="48"/>
      <c r="I1" s="50" t="s">
        <v>272</v>
      </c>
      <c r="J1" s="50"/>
      <c r="K1" s="50"/>
      <c r="L1" s="50"/>
      <c r="M1" s="50"/>
    </row>
    <row r="2" spans="1:13" ht="12.75" x14ac:dyDescent="0.2">
      <c r="A2" s="6" t="s">
        <v>166</v>
      </c>
      <c r="B2" s="48" t="s">
        <v>240</v>
      </c>
      <c r="C2" s="48"/>
      <c r="D2" s="48"/>
      <c r="E2" s="48"/>
      <c r="F2" s="48"/>
      <c r="G2" s="48"/>
      <c r="H2" s="48"/>
      <c r="I2" s="50" t="s">
        <v>568</v>
      </c>
      <c r="J2" s="50"/>
      <c r="K2" s="50"/>
      <c r="L2" s="50"/>
      <c r="M2" s="50"/>
    </row>
    <row r="3" spans="1:13" ht="12.75" x14ac:dyDescent="0.2">
      <c r="A3" s="6" t="s">
        <v>173</v>
      </c>
      <c r="B3" s="7">
        <v>0.2034</v>
      </c>
      <c r="C3" s="49" t="s">
        <v>200</v>
      </c>
      <c r="D3" s="49"/>
      <c r="E3" s="49"/>
      <c r="F3" s="49"/>
      <c r="G3" s="49"/>
      <c r="H3" s="49"/>
      <c r="I3" s="51" t="s">
        <v>239</v>
      </c>
      <c r="J3" s="51"/>
      <c r="K3" s="51"/>
      <c r="L3" s="51"/>
      <c r="M3" s="51"/>
    </row>
    <row r="4" spans="1:13" ht="12.75" x14ac:dyDescent="0.2">
      <c r="A4" s="6" t="s">
        <v>557</v>
      </c>
      <c r="B4" s="7">
        <v>0.1384</v>
      </c>
      <c r="C4" s="52" t="s">
        <v>558</v>
      </c>
      <c r="D4" s="49"/>
      <c r="E4" s="49"/>
      <c r="F4" s="49"/>
      <c r="G4" s="49"/>
      <c r="H4" s="49"/>
      <c r="I4" s="51"/>
      <c r="J4" s="51"/>
      <c r="K4" s="51"/>
      <c r="L4" s="51"/>
      <c r="M4" s="51"/>
    </row>
    <row r="5" spans="1:13" ht="12.75" x14ac:dyDescent="0.2">
      <c r="A5" s="6"/>
      <c r="B5" s="7"/>
      <c r="C5" s="8"/>
      <c r="D5" s="8"/>
      <c r="E5" s="8"/>
      <c r="F5" s="8"/>
      <c r="G5" s="8"/>
      <c r="H5" s="8"/>
      <c r="I5" s="50" t="s">
        <v>273</v>
      </c>
      <c r="J5" s="50"/>
      <c r="K5" s="50"/>
      <c r="L5" s="50"/>
      <c r="M5" s="50"/>
    </row>
    <row r="6" spans="1:13" ht="12.75" x14ac:dyDescent="0.2">
      <c r="A6" s="53" t="s">
        <v>578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38.25" x14ac:dyDescent="0.2">
      <c r="A7" s="9" t="s">
        <v>154</v>
      </c>
      <c r="B7" s="9" t="s">
        <v>167</v>
      </c>
      <c r="C7" s="9" t="s">
        <v>144</v>
      </c>
      <c r="D7" s="10" t="s">
        <v>155</v>
      </c>
      <c r="E7" s="10" t="s">
        <v>212</v>
      </c>
      <c r="F7" s="9" t="s">
        <v>213</v>
      </c>
      <c r="G7" s="10" t="s">
        <v>171</v>
      </c>
      <c r="H7" s="10" t="s">
        <v>214</v>
      </c>
      <c r="I7" s="10" t="s">
        <v>215</v>
      </c>
      <c r="J7" s="11" t="s">
        <v>216</v>
      </c>
      <c r="K7" s="12" t="s">
        <v>219</v>
      </c>
      <c r="L7" s="11" t="s">
        <v>217</v>
      </c>
      <c r="M7" s="11" t="s">
        <v>218</v>
      </c>
    </row>
    <row r="8" spans="1:13" ht="12.75" x14ac:dyDescent="0.2">
      <c r="A8" s="9" t="s">
        <v>146</v>
      </c>
      <c r="B8" s="13" t="s">
        <v>362</v>
      </c>
      <c r="C8" s="9"/>
      <c r="D8" s="10"/>
      <c r="E8" s="10"/>
      <c r="F8" s="9"/>
      <c r="G8" s="10"/>
      <c r="H8" s="10"/>
      <c r="I8" s="10"/>
      <c r="J8" s="11"/>
      <c r="K8" s="12"/>
      <c r="L8" s="11"/>
      <c r="M8" s="11">
        <f>SUM(M9:M11)</f>
        <v>44877.96</v>
      </c>
    </row>
    <row r="9" spans="1:13" ht="12.75" x14ac:dyDescent="0.2">
      <c r="A9" s="14" t="s">
        <v>242</v>
      </c>
      <c r="B9" s="15" t="s">
        <v>8</v>
      </c>
      <c r="C9" s="16" t="s">
        <v>145</v>
      </c>
      <c r="D9" s="17" t="s">
        <v>9</v>
      </c>
      <c r="E9" s="18" t="s">
        <v>241</v>
      </c>
      <c r="F9" s="19">
        <v>6</v>
      </c>
      <c r="G9" s="20">
        <v>6</v>
      </c>
      <c r="H9" s="16" t="s">
        <v>2</v>
      </c>
      <c r="I9" s="21">
        <v>947.27</v>
      </c>
      <c r="J9" s="22">
        <v>947.27</v>
      </c>
      <c r="K9" s="23">
        <v>0.2034</v>
      </c>
      <c r="L9" s="22">
        <v>1139.94</v>
      </c>
      <c r="M9" s="21">
        <f>ROUND(L9*G9,2)</f>
        <v>6839.64</v>
      </c>
    </row>
    <row r="10" spans="1:13" ht="51" x14ac:dyDescent="0.2">
      <c r="A10" s="14" t="s">
        <v>243</v>
      </c>
      <c r="B10" s="15" t="s">
        <v>229</v>
      </c>
      <c r="C10" s="16" t="s">
        <v>206</v>
      </c>
      <c r="D10" s="17" t="s">
        <v>211</v>
      </c>
      <c r="E10" s="18" t="s">
        <v>473</v>
      </c>
      <c r="F10" s="19">
        <v>72</v>
      </c>
      <c r="G10" s="20">
        <v>72</v>
      </c>
      <c r="H10" s="16" t="s">
        <v>2</v>
      </c>
      <c r="I10" s="21">
        <v>3.9430894308943087</v>
      </c>
      <c r="J10" s="22">
        <v>3.9430894308943087</v>
      </c>
      <c r="K10" s="23">
        <v>0.2034</v>
      </c>
      <c r="L10" s="22">
        <v>4.75</v>
      </c>
      <c r="M10" s="21">
        <f t="shared" ref="M10:M150" si="0">ROUND(L10*G10,2)</f>
        <v>342</v>
      </c>
    </row>
    <row r="11" spans="1:13" ht="63.75" x14ac:dyDescent="0.2">
      <c r="A11" s="14" t="s">
        <v>363</v>
      </c>
      <c r="B11" s="15" t="s">
        <v>364</v>
      </c>
      <c r="C11" s="24" t="s">
        <v>254</v>
      </c>
      <c r="D11" s="17" t="s">
        <v>365</v>
      </c>
      <c r="E11" s="18" t="s">
        <v>367</v>
      </c>
      <c r="F11" s="19">
        <v>12</v>
      </c>
      <c r="G11" s="20">
        <v>12</v>
      </c>
      <c r="H11" s="16" t="s">
        <v>366</v>
      </c>
      <c r="I11" s="21">
        <v>2610.4</v>
      </c>
      <c r="J11" s="22">
        <v>2610.4</v>
      </c>
      <c r="K11" s="23">
        <v>0.2034</v>
      </c>
      <c r="L11" s="22">
        <v>3141.36</v>
      </c>
      <c r="M11" s="21">
        <f t="shared" ref="M11" si="1">ROUND(L11*G11,2)</f>
        <v>37696.32</v>
      </c>
    </row>
    <row r="12" spans="1:13" ht="12.75" x14ac:dyDescent="0.2">
      <c r="A12" s="9" t="s">
        <v>174</v>
      </c>
      <c r="B12" s="13" t="s">
        <v>454</v>
      </c>
      <c r="C12" s="9"/>
      <c r="D12" s="10"/>
      <c r="E12" s="10"/>
      <c r="F12" s="9"/>
      <c r="G12" s="10"/>
      <c r="H12" s="10"/>
      <c r="I12" s="10"/>
      <c r="J12" s="11"/>
      <c r="K12" s="12"/>
      <c r="L12" s="11"/>
      <c r="M12" s="11">
        <f>SUM(M13:M17)</f>
        <v>52387.35</v>
      </c>
    </row>
    <row r="13" spans="1:13" ht="76.5" x14ac:dyDescent="0.2">
      <c r="A13" s="14" t="s">
        <v>281</v>
      </c>
      <c r="B13" s="15">
        <v>100962</v>
      </c>
      <c r="C13" s="16" t="s">
        <v>569</v>
      </c>
      <c r="D13" s="17" t="s">
        <v>153</v>
      </c>
      <c r="E13" s="18" t="s">
        <v>478</v>
      </c>
      <c r="F13" s="19">
        <v>288</v>
      </c>
      <c r="G13" s="20">
        <v>288</v>
      </c>
      <c r="H13" s="16" t="s">
        <v>37</v>
      </c>
      <c r="I13" s="21">
        <v>2.99</v>
      </c>
      <c r="J13" s="22">
        <v>2.99</v>
      </c>
      <c r="K13" s="23">
        <v>0.2034</v>
      </c>
      <c r="L13" s="22">
        <v>3.6</v>
      </c>
      <c r="M13" s="21">
        <f t="shared" ref="M13:M14" si="2">ROUND(L13*G13,2)</f>
        <v>1036.8</v>
      </c>
    </row>
    <row r="14" spans="1:13" ht="76.5" x14ac:dyDescent="0.2">
      <c r="A14" s="14" t="s">
        <v>282</v>
      </c>
      <c r="B14" s="15">
        <v>93414</v>
      </c>
      <c r="C14" s="16" t="s">
        <v>569</v>
      </c>
      <c r="D14" s="17" t="s">
        <v>148</v>
      </c>
      <c r="E14" s="18" t="s">
        <v>453</v>
      </c>
      <c r="F14" s="19">
        <v>1920</v>
      </c>
      <c r="G14" s="20">
        <v>1920</v>
      </c>
      <c r="H14" s="16" t="s">
        <v>5</v>
      </c>
      <c r="I14" s="21">
        <v>11.02</v>
      </c>
      <c r="J14" s="22">
        <v>11.02</v>
      </c>
      <c r="K14" s="23">
        <v>0.2034</v>
      </c>
      <c r="L14" s="22">
        <v>13.26</v>
      </c>
      <c r="M14" s="21">
        <f t="shared" si="2"/>
        <v>25459.200000000001</v>
      </c>
    </row>
    <row r="15" spans="1:13" ht="38.25" x14ac:dyDescent="0.2">
      <c r="A15" s="14" t="s">
        <v>283</v>
      </c>
      <c r="B15" s="15" t="s">
        <v>105</v>
      </c>
      <c r="C15" s="16" t="s">
        <v>145</v>
      </c>
      <c r="D15" s="17" t="s">
        <v>106</v>
      </c>
      <c r="E15" s="54" t="s">
        <v>470</v>
      </c>
      <c r="F15" s="19">
        <v>5</v>
      </c>
      <c r="G15" s="20">
        <v>5</v>
      </c>
      <c r="H15" s="16" t="s">
        <v>0</v>
      </c>
      <c r="I15" s="21">
        <v>803.94</v>
      </c>
      <c r="J15" s="22">
        <v>803.94</v>
      </c>
      <c r="K15" s="23">
        <v>0.2034</v>
      </c>
      <c r="L15" s="22">
        <v>967.46</v>
      </c>
      <c r="M15" s="21">
        <f t="shared" ref="M15:M16" si="3">ROUND(L15*G15,2)</f>
        <v>4837.3</v>
      </c>
    </row>
    <row r="16" spans="1:13" ht="66" customHeight="1" x14ac:dyDescent="0.2">
      <c r="A16" s="14" t="s">
        <v>469</v>
      </c>
      <c r="B16" s="15" t="s">
        <v>33</v>
      </c>
      <c r="C16" s="16" t="s">
        <v>145</v>
      </c>
      <c r="D16" s="17" t="s">
        <v>34</v>
      </c>
      <c r="E16" s="55"/>
      <c r="F16" s="19">
        <v>10</v>
      </c>
      <c r="G16" s="20">
        <v>10</v>
      </c>
      <c r="H16" s="16" t="s">
        <v>4</v>
      </c>
      <c r="I16" s="21">
        <v>111.46</v>
      </c>
      <c r="J16" s="22">
        <v>111.46</v>
      </c>
      <c r="K16" s="23">
        <v>0.2034</v>
      </c>
      <c r="L16" s="22">
        <v>134.13</v>
      </c>
      <c r="M16" s="21">
        <f t="shared" si="3"/>
        <v>1341.3</v>
      </c>
    </row>
    <row r="17" spans="1:13" ht="51" x14ac:dyDescent="0.2">
      <c r="A17" s="14" t="s">
        <v>571</v>
      </c>
      <c r="B17" s="15" t="s">
        <v>228</v>
      </c>
      <c r="C17" s="16" t="s">
        <v>206</v>
      </c>
      <c r="D17" s="17" t="s">
        <v>210</v>
      </c>
      <c r="E17" s="18" t="s">
        <v>572</v>
      </c>
      <c r="F17" s="19">
        <v>32.67</v>
      </c>
      <c r="G17" s="20">
        <v>32.67</v>
      </c>
      <c r="H17" s="16" t="s">
        <v>2</v>
      </c>
      <c r="I17" s="21">
        <v>501.40650406504068</v>
      </c>
      <c r="J17" s="22">
        <v>501.40650406504068</v>
      </c>
      <c r="K17" s="23">
        <v>0.2034</v>
      </c>
      <c r="L17" s="22">
        <v>603.39</v>
      </c>
      <c r="M17" s="21">
        <f t="shared" ref="M17" si="4">ROUND(L17*G17,2)</f>
        <v>19712.75</v>
      </c>
    </row>
    <row r="18" spans="1:13" ht="12.75" x14ac:dyDescent="0.2">
      <c r="A18" s="9" t="s">
        <v>175</v>
      </c>
      <c r="B18" s="13" t="s">
        <v>484</v>
      </c>
      <c r="C18" s="9"/>
      <c r="D18" s="10"/>
      <c r="E18" s="10"/>
      <c r="F18" s="9"/>
      <c r="G18" s="10"/>
      <c r="H18" s="10"/>
      <c r="I18" s="10"/>
      <c r="J18" s="11"/>
      <c r="K18" s="12"/>
      <c r="L18" s="11"/>
      <c r="M18" s="11">
        <f>SUM(M19:M28)</f>
        <v>13557.679999999997</v>
      </c>
    </row>
    <row r="19" spans="1:13" ht="38.25" x14ac:dyDescent="0.2">
      <c r="A19" s="14" t="s">
        <v>274</v>
      </c>
      <c r="B19" s="15" t="s">
        <v>25</v>
      </c>
      <c r="C19" s="16" t="s">
        <v>145</v>
      </c>
      <c r="D19" s="17" t="s">
        <v>26</v>
      </c>
      <c r="E19" s="18" t="s">
        <v>287</v>
      </c>
      <c r="F19" s="19">
        <v>149.56666666666666</v>
      </c>
      <c r="G19" s="20">
        <v>149.57</v>
      </c>
      <c r="H19" s="16" t="s">
        <v>0</v>
      </c>
      <c r="I19" s="21">
        <v>29.52</v>
      </c>
      <c r="J19" s="22">
        <v>29.52</v>
      </c>
      <c r="K19" s="23">
        <v>0.2034</v>
      </c>
      <c r="L19" s="22">
        <v>35.520000000000003</v>
      </c>
      <c r="M19" s="21">
        <f t="shared" si="0"/>
        <v>5312.73</v>
      </c>
    </row>
    <row r="20" spans="1:13" ht="38.25" x14ac:dyDescent="0.2">
      <c r="A20" s="14" t="s">
        <v>275</v>
      </c>
      <c r="B20" s="15" t="s">
        <v>27</v>
      </c>
      <c r="C20" s="16" t="s">
        <v>145</v>
      </c>
      <c r="D20" s="17" t="s">
        <v>28</v>
      </c>
      <c r="E20" s="18" t="s">
        <v>288</v>
      </c>
      <c r="F20" s="19">
        <v>682.02399999999989</v>
      </c>
      <c r="G20" s="20">
        <v>682.02</v>
      </c>
      <c r="H20" s="16" t="s">
        <v>2</v>
      </c>
      <c r="I20" s="21">
        <v>4.79</v>
      </c>
      <c r="J20" s="22">
        <v>4.79</v>
      </c>
      <c r="K20" s="23">
        <v>0.2034</v>
      </c>
      <c r="L20" s="22">
        <v>5.76</v>
      </c>
      <c r="M20" s="21">
        <f t="shared" si="0"/>
        <v>3928.44</v>
      </c>
    </row>
    <row r="21" spans="1:13" ht="25.5" x14ac:dyDescent="0.2">
      <c r="A21" s="14" t="s">
        <v>276</v>
      </c>
      <c r="B21" s="15" t="s">
        <v>23</v>
      </c>
      <c r="C21" s="16" t="s">
        <v>145</v>
      </c>
      <c r="D21" s="17" t="s">
        <v>24</v>
      </c>
      <c r="E21" s="18" t="s">
        <v>251</v>
      </c>
      <c r="F21" s="19">
        <v>12.2</v>
      </c>
      <c r="G21" s="20">
        <v>12.2</v>
      </c>
      <c r="H21" s="16" t="s">
        <v>2</v>
      </c>
      <c r="I21" s="21">
        <v>35.25</v>
      </c>
      <c r="J21" s="22">
        <v>35.25</v>
      </c>
      <c r="K21" s="23">
        <v>0.2034</v>
      </c>
      <c r="L21" s="22">
        <v>42.42</v>
      </c>
      <c r="M21" s="21">
        <f t="shared" ref="M21:M22" si="5">ROUND(L21*G21,2)</f>
        <v>517.52</v>
      </c>
    </row>
    <row r="22" spans="1:13" ht="51" x14ac:dyDescent="0.2">
      <c r="A22" s="14" t="s">
        <v>277</v>
      </c>
      <c r="B22" s="15" t="s">
        <v>38</v>
      </c>
      <c r="C22" s="16" t="s">
        <v>145</v>
      </c>
      <c r="D22" s="17" t="s">
        <v>39</v>
      </c>
      <c r="E22" s="18" t="s">
        <v>252</v>
      </c>
      <c r="F22" s="19">
        <v>1.22</v>
      </c>
      <c r="G22" s="20">
        <v>1.22</v>
      </c>
      <c r="H22" s="16" t="s">
        <v>4</v>
      </c>
      <c r="I22" s="21">
        <v>18.170000000000002</v>
      </c>
      <c r="J22" s="22">
        <v>18.170000000000002</v>
      </c>
      <c r="K22" s="23">
        <v>0.2034</v>
      </c>
      <c r="L22" s="22">
        <v>21.87</v>
      </c>
      <c r="M22" s="21">
        <f t="shared" si="5"/>
        <v>26.68</v>
      </c>
    </row>
    <row r="23" spans="1:13" ht="89.25" x14ac:dyDescent="0.2">
      <c r="A23" s="14" t="s">
        <v>278</v>
      </c>
      <c r="B23" s="15" t="s">
        <v>38</v>
      </c>
      <c r="C23" s="16" t="s">
        <v>145</v>
      </c>
      <c r="D23" s="17" t="s">
        <v>39</v>
      </c>
      <c r="E23" s="18" t="s">
        <v>244</v>
      </c>
      <c r="F23" s="19">
        <v>8.0766000000000027</v>
      </c>
      <c r="G23" s="20">
        <v>8.08</v>
      </c>
      <c r="H23" s="16" t="s">
        <v>4</v>
      </c>
      <c r="I23" s="21">
        <v>18.170000000000002</v>
      </c>
      <c r="J23" s="22">
        <v>18.170000000000002</v>
      </c>
      <c r="K23" s="23">
        <v>0.2034</v>
      </c>
      <c r="L23" s="22">
        <v>21.87</v>
      </c>
      <c r="M23" s="21">
        <f t="shared" si="0"/>
        <v>176.71</v>
      </c>
    </row>
    <row r="24" spans="1:13" ht="63.75" x14ac:dyDescent="0.2">
      <c r="A24" s="14" t="s">
        <v>279</v>
      </c>
      <c r="B24" s="15" t="s">
        <v>38</v>
      </c>
      <c r="C24" s="16" t="s">
        <v>145</v>
      </c>
      <c r="D24" s="17" t="s">
        <v>39</v>
      </c>
      <c r="E24" s="18" t="s">
        <v>245</v>
      </c>
      <c r="F24" s="19">
        <v>12.276431999999998</v>
      </c>
      <c r="G24" s="20">
        <v>12.28</v>
      </c>
      <c r="H24" s="16" t="s">
        <v>4</v>
      </c>
      <c r="I24" s="21">
        <v>18.170000000000002</v>
      </c>
      <c r="J24" s="22">
        <v>18.170000000000002</v>
      </c>
      <c r="K24" s="23">
        <v>0.2034</v>
      </c>
      <c r="L24" s="22">
        <v>21.87</v>
      </c>
      <c r="M24" s="21">
        <f t="shared" si="0"/>
        <v>268.56</v>
      </c>
    </row>
    <row r="25" spans="1:13" ht="76.5" x14ac:dyDescent="0.2">
      <c r="A25" s="14" t="s">
        <v>280</v>
      </c>
      <c r="B25" s="15">
        <v>97914</v>
      </c>
      <c r="C25" s="16" t="s">
        <v>569</v>
      </c>
      <c r="D25" s="17" t="s">
        <v>152</v>
      </c>
      <c r="E25" s="18" t="s">
        <v>246</v>
      </c>
      <c r="F25" s="19">
        <v>25.887638399999997</v>
      </c>
      <c r="G25" s="20">
        <v>25.89</v>
      </c>
      <c r="H25" s="16" t="s">
        <v>37</v>
      </c>
      <c r="I25" s="21">
        <v>3.17</v>
      </c>
      <c r="J25" s="22">
        <v>3.17</v>
      </c>
      <c r="K25" s="23">
        <v>0.2034</v>
      </c>
      <c r="L25" s="22">
        <v>3.81</v>
      </c>
      <c r="M25" s="21">
        <f t="shared" si="0"/>
        <v>98.64</v>
      </c>
    </row>
    <row r="26" spans="1:13" ht="89.25" x14ac:dyDescent="0.2">
      <c r="A26" s="14" t="s">
        <v>284</v>
      </c>
      <c r="B26" s="15" t="s">
        <v>33</v>
      </c>
      <c r="C26" s="16" t="s">
        <v>145</v>
      </c>
      <c r="D26" s="17" t="s">
        <v>34</v>
      </c>
      <c r="E26" s="18" t="s">
        <v>247</v>
      </c>
      <c r="F26" s="19">
        <v>2.2614480000000001</v>
      </c>
      <c r="G26" s="20">
        <v>2.2599999999999998</v>
      </c>
      <c r="H26" s="16" t="s">
        <v>4</v>
      </c>
      <c r="I26" s="21">
        <v>111.46</v>
      </c>
      <c r="J26" s="22">
        <v>111.46</v>
      </c>
      <c r="K26" s="23">
        <v>0.2034</v>
      </c>
      <c r="L26" s="22">
        <v>134.13</v>
      </c>
      <c r="M26" s="21">
        <f t="shared" si="0"/>
        <v>303.13</v>
      </c>
    </row>
    <row r="27" spans="1:13" ht="63.75" x14ac:dyDescent="0.2">
      <c r="A27" s="14" t="s">
        <v>285</v>
      </c>
      <c r="B27" s="15" t="s">
        <v>18</v>
      </c>
      <c r="C27" s="16" t="s">
        <v>145</v>
      </c>
      <c r="D27" s="17" t="s">
        <v>19</v>
      </c>
      <c r="E27" s="18" t="s">
        <v>289</v>
      </c>
      <c r="F27" s="19">
        <v>3.5896000000000003</v>
      </c>
      <c r="G27" s="20">
        <v>3.59</v>
      </c>
      <c r="H27" s="16" t="s">
        <v>4</v>
      </c>
      <c r="I27" s="21">
        <v>454.2</v>
      </c>
      <c r="J27" s="22">
        <v>454.2</v>
      </c>
      <c r="K27" s="23">
        <v>0.2034</v>
      </c>
      <c r="L27" s="22">
        <v>546.58000000000004</v>
      </c>
      <c r="M27" s="21">
        <f t="shared" ref="M27:M28" si="6">ROUND(L27*G27,2)</f>
        <v>1962.22</v>
      </c>
    </row>
    <row r="28" spans="1:13" ht="69" customHeight="1" x14ac:dyDescent="0.2">
      <c r="A28" s="14" t="s">
        <v>286</v>
      </c>
      <c r="B28" s="15" t="s">
        <v>33</v>
      </c>
      <c r="C28" s="16" t="s">
        <v>145</v>
      </c>
      <c r="D28" s="17" t="s">
        <v>34</v>
      </c>
      <c r="E28" s="18" t="s">
        <v>257</v>
      </c>
      <c r="F28" s="19">
        <v>7.1792000000000007</v>
      </c>
      <c r="G28" s="20">
        <v>7.18</v>
      </c>
      <c r="H28" s="16" t="s">
        <v>4</v>
      </c>
      <c r="I28" s="21">
        <v>111.46</v>
      </c>
      <c r="J28" s="22">
        <v>111.46</v>
      </c>
      <c r="K28" s="23">
        <v>0.2034</v>
      </c>
      <c r="L28" s="22">
        <v>134.13</v>
      </c>
      <c r="M28" s="21">
        <f t="shared" si="6"/>
        <v>963.05</v>
      </c>
    </row>
    <row r="29" spans="1:13" ht="12.75" x14ac:dyDescent="0.2">
      <c r="A29" s="9" t="s">
        <v>176</v>
      </c>
      <c r="B29" s="13" t="s">
        <v>248</v>
      </c>
      <c r="C29" s="9"/>
      <c r="D29" s="10"/>
      <c r="E29" s="10"/>
      <c r="F29" s="9"/>
      <c r="G29" s="10"/>
      <c r="H29" s="10"/>
      <c r="I29" s="10"/>
      <c r="J29" s="11"/>
      <c r="K29" s="12"/>
      <c r="L29" s="11"/>
      <c r="M29" s="11">
        <f>SUM(M30:M32)</f>
        <v>47119.200000000004</v>
      </c>
    </row>
    <row r="30" spans="1:13" ht="51" x14ac:dyDescent="0.2">
      <c r="A30" s="14" t="s">
        <v>291</v>
      </c>
      <c r="B30" s="15" t="s">
        <v>20</v>
      </c>
      <c r="C30" s="16" t="s">
        <v>145</v>
      </c>
      <c r="D30" s="17" t="s">
        <v>21</v>
      </c>
      <c r="E30" s="18" t="s">
        <v>290</v>
      </c>
      <c r="F30" s="19">
        <v>83.447500000000005</v>
      </c>
      <c r="G30" s="20">
        <v>83.45</v>
      </c>
      <c r="H30" s="16" t="s">
        <v>4</v>
      </c>
      <c r="I30" s="21">
        <v>318.58</v>
      </c>
      <c r="J30" s="22">
        <v>318.58</v>
      </c>
      <c r="K30" s="23">
        <v>0.2034</v>
      </c>
      <c r="L30" s="22">
        <v>383.38</v>
      </c>
      <c r="M30" s="21">
        <f t="shared" si="0"/>
        <v>31993.06</v>
      </c>
    </row>
    <row r="31" spans="1:13" ht="51" x14ac:dyDescent="0.2">
      <c r="A31" s="14" t="s">
        <v>292</v>
      </c>
      <c r="B31" s="15" t="s">
        <v>38</v>
      </c>
      <c r="C31" s="16" t="s">
        <v>145</v>
      </c>
      <c r="D31" s="17" t="s">
        <v>39</v>
      </c>
      <c r="E31" s="18" t="s">
        <v>249</v>
      </c>
      <c r="F31" s="19">
        <v>166.89500000000001</v>
      </c>
      <c r="G31" s="20">
        <v>166.9</v>
      </c>
      <c r="H31" s="16" t="s">
        <v>4</v>
      </c>
      <c r="I31" s="21">
        <v>18.170000000000002</v>
      </c>
      <c r="J31" s="22">
        <v>18.170000000000002</v>
      </c>
      <c r="K31" s="23">
        <v>0.2034</v>
      </c>
      <c r="L31" s="22">
        <v>21.87</v>
      </c>
      <c r="M31" s="21">
        <f t="shared" si="0"/>
        <v>3650.1</v>
      </c>
    </row>
    <row r="32" spans="1:13" ht="38.25" x14ac:dyDescent="0.2">
      <c r="A32" s="14" t="s">
        <v>293</v>
      </c>
      <c r="B32" s="15" t="s">
        <v>35</v>
      </c>
      <c r="C32" s="16" t="s">
        <v>145</v>
      </c>
      <c r="D32" s="17" t="s">
        <v>36</v>
      </c>
      <c r="E32" s="18" t="s">
        <v>250</v>
      </c>
      <c r="F32" s="19">
        <v>166.89500000000001</v>
      </c>
      <c r="G32" s="20">
        <v>166.9</v>
      </c>
      <c r="H32" s="16" t="s">
        <v>4</v>
      </c>
      <c r="I32" s="21">
        <v>57.14</v>
      </c>
      <c r="J32" s="22">
        <v>57.14</v>
      </c>
      <c r="K32" s="23">
        <v>0.2034</v>
      </c>
      <c r="L32" s="22">
        <v>68.760000000000005</v>
      </c>
      <c r="M32" s="21">
        <f t="shared" si="0"/>
        <v>11476.04</v>
      </c>
    </row>
    <row r="33" spans="1:13" ht="12.75" x14ac:dyDescent="0.2">
      <c r="A33" s="9" t="s">
        <v>177</v>
      </c>
      <c r="B33" s="13" t="s">
        <v>262</v>
      </c>
      <c r="C33" s="9"/>
      <c r="D33" s="10"/>
      <c r="E33" s="10"/>
      <c r="F33" s="9"/>
      <c r="G33" s="10"/>
      <c r="H33" s="10"/>
      <c r="I33" s="10"/>
      <c r="J33" s="11"/>
      <c r="K33" s="12"/>
      <c r="L33" s="11"/>
      <c r="M33" s="11">
        <f>SUM(M34:M35)</f>
        <v>11484.25</v>
      </c>
    </row>
    <row r="34" spans="1:13" ht="89.25" x14ac:dyDescent="0.2">
      <c r="A34" s="14" t="s">
        <v>294</v>
      </c>
      <c r="B34" s="15">
        <v>6081</v>
      </c>
      <c r="C34" s="16" t="s">
        <v>170</v>
      </c>
      <c r="D34" s="17" t="s">
        <v>233</v>
      </c>
      <c r="E34" s="18" t="s">
        <v>263</v>
      </c>
      <c r="F34" s="19">
        <v>113.07254999999999</v>
      </c>
      <c r="G34" s="20">
        <v>113.07</v>
      </c>
      <c r="H34" s="16" t="s">
        <v>4</v>
      </c>
      <c r="I34" s="21">
        <v>54.26</v>
      </c>
      <c r="J34" s="22">
        <v>54.26</v>
      </c>
      <c r="K34" s="23">
        <v>0.2034</v>
      </c>
      <c r="L34" s="22">
        <v>65.3</v>
      </c>
      <c r="M34" s="21">
        <f t="shared" ref="M34:M35" si="7">ROUND(L34*G34,2)</f>
        <v>7383.47</v>
      </c>
    </row>
    <row r="35" spans="1:13" ht="89.25" x14ac:dyDescent="0.2">
      <c r="A35" s="14" t="s">
        <v>295</v>
      </c>
      <c r="B35" s="15">
        <v>97083</v>
      </c>
      <c r="C35" s="16" t="s">
        <v>569</v>
      </c>
      <c r="D35" s="17" t="s">
        <v>149</v>
      </c>
      <c r="E35" s="18" t="s">
        <v>468</v>
      </c>
      <c r="F35" s="19">
        <v>753.81700000000001</v>
      </c>
      <c r="G35" s="20">
        <v>753.82</v>
      </c>
      <c r="H35" s="16" t="s">
        <v>2</v>
      </c>
      <c r="I35" s="21">
        <v>4.5199999999999996</v>
      </c>
      <c r="J35" s="22">
        <v>4.5199999999999996</v>
      </c>
      <c r="K35" s="23">
        <v>0.2034</v>
      </c>
      <c r="L35" s="22">
        <v>5.44</v>
      </c>
      <c r="M35" s="21">
        <f t="shared" si="7"/>
        <v>4100.78</v>
      </c>
    </row>
    <row r="36" spans="1:13" ht="12.75" x14ac:dyDescent="0.2">
      <c r="A36" s="9" t="s">
        <v>178</v>
      </c>
      <c r="B36" s="13" t="s">
        <v>258</v>
      </c>
      <c r="C36" s="9"/>
      <c r="D36" s="10"/>
      <c r="E36" s="10"/>
      <c r="F36" s="9"/>
      <c r="G36" s="10"/>
      <c r="H36" s="10"/>
      <c r="I36" s="10"/>
      <c r="J36" s="11"/>
      <c r="K36" s="12"/>
      <c r="L36" s="11"/>
      <c r="M36" s="11">
        <f>SUM(M37:M50)</f>
        <v>402111.58999999991</v>
      </c>
    </row>
    <row r="37" spans="1:13" ht="76.5" x14ac:dyDescent="0.2">
      <c r="A37" s="14" t="s">
        <v>296</v>
      </c>
      <c r="B37" s="15" t="s">
        <v>12</v>
      </c>
      <c r="C37" s="16" t="s">
        <v>145</v>
      </c>
      <c r="D37" s="17" t="s">
        <v>13</v>
      </c>
      <c r="E37" s="18" t="s">
        <v>305</v>
      </c>
      <c r="F37" s="19">
        <v>1508.72</v>
      </c>
      <c r="G37" s="20">
        <v>1508.72</v>
      </c>
      <c r="H37" s="16" t="s">
        <v>2</v>
      </c>
      <c r="I37" s="21">
        <v>6.05</v>
      </c>
      <c r="J37" s="22">
        <v>6.05</v>
      </c>
      <c r="K37" s="23">
        <v>0.2034</v>
      </c>
      <c r="L37" s="22">
        <v>7.28</v>
      </c>
      <c r="M37" s="21">
        <f t="shared" ref="M37:M44" si="8">ROUND(L37*G37,2)</f>
        <v>10983.48</v>
      </c>
    </row>
    <row r="38" spans="1:13" ht="51" x14ac:dyDescent="0.2">
      <c r="A38" s="14" t="s">
        <v>297</v>
      </c>
      <c r="B38" s="15" t="s">
        <v>42</v>
      </c>
      <c r="C38" s="16" t="s">
        <v>145</v>
      </c>
      <c r="D38" s="17" t="s">
        <v>43</v>
      </c>
      <c r="E38" s="18" t="s">
        <v>306</v>
      </c>
      <c r="F38" s="19">
        <v>294.2004</v>
      </c>
      <c r="G38" s="20">
        <v>294.2</v>
      </c>
      <c r="H38" s="16" t="s">
        <v>4</v>
      </c>
      <c r="I38" s="21">
        <v>39.06</v>
      </c>
      <c r="J38" s="22">
        <v>39.06</v>
      </c>
      <c r="K38" s="23">
        <v>0.2034</v>
      </c>
      <c r="L38" s="22">
        <v>47</v>
      </c>
      <c r="M38" s="21">
        <f t="shared" si="8"/>
        <v>13827.4</v>
      </c>
    </row>
    <row r="39" spans="1:13" ht="25.5" x14ac:dyDescent="0.2">
      <c r="A39" s="14" t="s">
        <v>298</v>
      </c>
      <c r="B39" s="15" t="s">
        <v>16</v>
      </c>
      <c r="C39" s="16" t="s">
        <v>145</v>
      </c>
      <c r="D39" s="17" t="s">
        <v>17</v>
      </c>
      <c r="E39" s="18" t="s">
        <v>307</v>
      </c>
      <c r="F39" s="19">
        <v>1508.72</v>
      </c>
      <c r="G39" s="20">
        <v>1508.72</v>
      </c>
      <c r="H39" s="16" t="s">
        <v>2</v>
      </c>
      <c r="I39" s="21">
        <v>1.88</v>
      </c>
      <c r="J39" s="22">
        <v>1.88</v>
      </c>
      <c r="K39" s="23">
        <v>0.2034</v>
      </c>
      <c r="L39" s="22">
        <v>2.2599999999999998</v>
      </c>
      <c r="M39" s="21">
        <f t="shared" si="8"/>
        <v>3409.71</v>
      </c>
    </row>
    <row r="40" spans="1:13" ht="89.25" x14ac:dyDescent="0.2">
      <c r="A40" s="14" t="s">
        <v>299</v>
      </c>
      <c r="B40" s="15">
        <v>97083</v>
      </c>
      <c r="C40" s="16" t="s">
        <v>569</v>
      </c>
      <c r="D40" s="17" t="s">
        <v>149</v>
      </c>
      <c r="E40" s="18" t="s">
        <v>308</v>
      </c>
      <c r="F40" s="19">
        <v>1508.72</v>
      </c>
      <c r="G40" s="20">
        <v>1508.72</v>
      </c>
      <c r="H40" s="16" t="s">
        <v>2</v>
      </c>
      <c r="I40" s="21">
        <v>4.5199999999999996</v>
      </c>
      <c r="J40" s="22">
        <v>4.5199999999999996</v>
      </c>
      <c r="K40" s="23">
        <v>0.2034</v>
      </c>
      <c r="L40" s="22">
        <v>5.44</v>
      </c>
      <c r="M40" s="21">
        <f t="shared" si="8"/>
        <v>8207.44</v>
      </c>
    </row>
    <row r="41" spans="1:13" ht="63.75" x14ac:dyDescent="0.2">
      <c r="A41" s="14" t="s">
        <v>300</v>
      </c>
      <c r="B41" s="15">
        <v>96622</v>
      </c>
      <c r="C41" s="16" t="s">
        <v>569</v>
      </c>
      <c r="D41" s="17" t="s">
        <v>201</v>
      </c>
      <c r="E41" s="18" t="s">
        <v>309</v>
      </c>
      <c r="F41" s="19">
        <v>75.436000000000007</v>
      </c>
      <c r="G41" s="20">
        <v>75.44</v>
      </c>
      <c r="H41" s="16" t="s">
        <v>4</v>
      </c>
      <c r="I41" s="21">
        <v>200.84</v>
      </c>
      <c r="J41" s="22">
        <v>200.84</v>
      </c>
      <c r="K41" s="23">
        <v>0.2034</v>
      </c>
      <c r="L41" s="22">
        <v>241.69</v>
      </c>
      <c r="M41" s="21">
        <f t="shared" si="8"/>
        <v>18233.09</v>
      </c>
    </row>
    <row r="42" spans="1:13" ht="12.75" x14ac:dyDescent="0.2">
      <c r="A42" s="14" t="s">
        <v>301</v>
      </c>
      <c r="B42" s="15" t="s">
        <v>63</v>
      </c>
      <c r="C42" s="16" t="s">
        <v>145</v>
      </c>
      <c r="D42" s="17" t="s">
        <v>220</v>
      </c>
      <c r="E42" s="18" t="s">
        <v>480</v>
      </c>
      <c r="F42" s="19">
        <v>1508.72</v>
      </c>
      <c r="G42" s="20">
        <v>1508.72</v>
      </c>
      <c r="H42" s="16" t="s">
        <v>2</v>
      </c>
      <c r="I42" s="21">
        <v>1.56</v>
      </c>
      <c r="J42" s="22">
        <v>1.56</v>
      </c>
      <c r="K42" s="23">
        <v>0.2034</v>
      </c>
      <c r="L42" s="22">
        <v>1.88</v>
      </c>
      <c r="M42" s="21">
        <f t="shared" ref="M42" si="9">ROUND(L42*G42,2)</f>
        <v>2836.39</v>
      </c>
    </row>
    <row r="43" spans="1:13" ht="102" x14ac:dyDescent="0.2">
      <c r="A43" s="14" t="s">
        <v>302</v>
      </c>
      <c r="B43" s="15">
        <v>104626</v>
      </c>
      <c r="C43" s="16" t="s">
        <v>569</v>
      </c>
      <c r="D43" s="17" t="s">
        <v>184</v>
      </c>
      <c r="E43" s="18" t="s">
        <v>310</v>
      </c>
      <c r="F43" s="19">
        <v>90.523200000000003</v>
      </c>
      <c r="G43" s="20">
        <v>90.52</v>
      </c>
      <c r="H43" s="16" t="s">
        <v>4</v>
      </c>
      <c r="I43" s="21">
        <v>698.4</v>
      </c>
      <c r="J43" s="22">
        <v>698.4</v>
      </c>
      <c r="K43" s="23">
        <v>0.2034</v>
      </c>
      <c r="L43" s="22">
        <v>840.45</v>
      </c>
      <c r="M43" s="21">
        <f t="shared" si="8"/>
        <v>76077.53</v>
      </c>
    </row>
    <row r="44" spans="1:13" ht="25.5" x14ac:dyDescent="0.2">
      <c r="A44" s="14" t="s">
        <v>303</v>
      </c>
      <c r="B44" s="15" t="s">
        <v>60</v>
      </c>
      <c r="C44" s="16" t="s">
        <v>145</v>
      </c>
      <c r="D44" s="17" t="s">
        <v>61</v>
      </c>
      <c r="E44" s="18" t="s">
        <v>474</v>
      </c>
      <c r="F44" s="19">
        <v>1508.72</v>
      </c>
      <c r="G44" s="20">
        <v>1508.72</v>
      </c>
      <c r="H44" s="16" t="s">
        <v>2</v>
      </c>
      <c r="I44" s="21">
        <v>15.74</v>
      </c>
      <c r="J44" s="22">
        <v>15.74</v>
      </c>
      <c r="K44" s="23">
        <v>0.2034</v>
      </c>
      <c r="L44" s="22">
        <v>18.940000000000001</v>
      </c>
      <c r="M44" s="21">
        <f t="shared" si="8"/>
        <v>28575.16</v>
      </c>
    </row>
    <row r="45" spans="1:13" ht="38.25" x14ac:dyDescent="0.2">
      <c r="A45" s="14" t="s">
        <v>304</v>
      </c>
      <c r="B45" s="15" t="s">
        <v>56</v>
      </c>
      <c r="C45" s="16" t="s">
        <v>145</v>
      </c>
      <c r="D45" s="17" t="s">
        <v>57</v>
      </c>
      <c r="E45" s="18" t="s">
        <v>256</v>
      </c>
      <c r="F45" s="19">
        <v>2232.9056</v>
      </c>
      <c r="G45" s="20">
        <v>2232.91</v>
      </c>
      <c r="H45" s="16" t="s">
        <v>22</v>
      </c>
      <c r="I45" s="21">
        <v>10.43</v>
      </c>
      <c r="J45" s="22">
        <v>10.43</v>
      </c>
      <c r="K45" s="23">
        <v>0.2034</v>
      </c>
      <c r="L45" s="22">
        <v>12.55</v>
      </c>
      <c r="M45" s="21">
        <f t="shared" ref="M45" si="10">ROUND(L45*G45,2)</f>
        <v>28023.02</v>
      </c>
    </row>
    <row r="46" spans="1:13" ht="89.25" x14ac:dyDescent="0.2">
      <c r="A46" s="14" t="s">
        <v>460</v>
      </c>
      <c r="B46" s="15" t="s">
        <v>65</v>
      </c>
      <c r="C46" s="16" t="s">
        <v>145</v>
      </c>
      <c r="D46" s="17" t="s">
        <v>66</v>
      </c>
      <c r="E46" s="18" t="s">
        <v>345</v>
      </c>
      <c r="F46" s="19">
        <v>1067.3599999999999</v>
      </c>
      <c r="G46" s="20">
        <v>1067.3599999999999</v>
      </c>
      <c r="H46" s="16" t="s">
        <v>3</v>
      </c>
      <c r="I46" s="21">
        <v>85.63</v>
      </c>
      <c r="J46" s="22">
        <v>85.63</v>
      </c>
      <c r="K46" s="23">
        <v>0.2034</v>
      </c>
      <c r="L46" s="22">
        <v>103.05</v>
      </c>
      <c r="M46" s="21">
        <f t="shared" ref="M46" si="11">ROUND(L46*G46,2)</f>
        <v>109991.45</v>
      </c>
    </row>
    <row r="47" spans="1:13" ht="25.5" x14ac:dyDescent="0.2">
      <c r="A47" s="14" t="s">
        <v>462</v>
      </c>
      <c r="B47" s="15" t="s">
        <v>40</v>
      </c>
      <c r="C47" s="16" t="s">
        <v>145</v>
      </c>
      <c r="D47" s="17" t="s">
        <v>41</v>
      </c>
      <c r="E47" s="18" t="s">
        <v>461</v>
      </c>
      <c r="F47" s="19">
        <v>68.112084924316903</v>
      </c>
      <c r="G47" s="20">
        <v>68.11</v>
      </c>
      <c r="H47" s="16" t="s">
        <v>4</v>
      </c>
      <c r="I47" s="21">
        <v>6.44</v>
      </c>
      <c r="J47" s="22">
        <v>6.44</v>
      </c>
      <c r="K47" s="23">
        <v>0.2034</v>
      </c>
      <c r="L47" s="22">
        <v>7.75</v>
      </c>
      <c r="M47" s="21">
        <f t="shared" ref="M47:M48" si="12">ROUND(L47*G47,2)</f>
        <v>527.85</v>
      </c>
    </row>
    <row r="48" spans="1:13" ht="51" x14ac:dyDescent="0.2">
      <c r="A48" s="14" t="s">
        <v>466</v>
      </c>
      <c r="B48" s="15" t="s">
        <v>42</v>
      </c>
      <c r="C48" s="16" t="s">
        <v>145</v>
      </c>
      <c r="D48" s="17" t="s">
        <v>43</v>
      </c>
      <c r="E48" s="18" t="s">
        <v>250</v>
      </c>
      <c r="F48" s="19">
        <v>68.112084924316903</v>
      </c>
      <c r="G48" s="20">
        <v>68.11</v>
      </c>
      <c r="H48" s="16" t="s">
        <v>4</v>
      </c>
      <c r="I48" s="21">
        <v>39.06</v>
      </c>
      <c r="J48" s="22">
        <v>39.06</v>
      </c>
      <c r="K48" s="23">
        <v>0.2034</v>
      </c>
      <c r="L48" s="22">
        <v>47</v>
      </c>
      <c r="M48" s="21">
        <f t="shared" si="12"/>
        <v>3201.17</v>
      </c>
    </row>
    <row r="49" spans="1:13" ht="140.25" x14ac:dyDescent="0.2">
      <c r="A49" s="14" t="s">
        <v>475</v>
      </c>
      <c r="B49" s="15" t="s">
        <v>168</v>
      </c>
      <c r="C49" s="24" t="s">
        <v>254</v>
      </c>
      <c r="D49" s="17" t="s">
        <v>340</v>
      </c>
      <c r="E49" s="18" t="s">
        <v>328</v>
      </c>
      <c r="F49" s="19">
        <v>533.67999999999995</v>
      </c>
      <c r="G49" s="20">
        <v>533.67999999999995</v>
      </c>
      <c r="H49" s="16" t="s">
        <v>3</v>
      </c>
      <c r="I49" s="21">
        <v>150.94999999999996</v>
      </c>
      <c r="J49" s="22">
        <v>150.94999999999996</v>
      </c>
      <c r="K49" s="23">
        <v>0.2034</v>
      </c>
      <c r="L49" s="22">
        <v>181.65</v>
      </c>
      <c r="M49" s="21">
        <f>ROUND(L49*G49,2)</f>
        <v>96942.97</v>
      </c>
    </row>
    <row r="50" spans="1:13" ht="38.25" x14ac:dyDescent="0.2">
      <c r="A50" s="14" t="s">
        <v>479</v>
      </c>
      <c r="B50" s="15" t="s">
        <v>77</v>
      </c>
      <c r="C50" s="24" t="s">
        <v>145</v>
      </c>
      <c r="D50" s="17" t="s">
        <v>78</v>
      </c>
      <c r="E50" s="18" t="s">
        <v>467</v>
      </c>
      <c r="F50" s="19">
        <v>0.36000000000000004</v>
      </c>
      <c r="G50" s="20">
        <v>0.36</v>
      </c>
      <c r="H50" s="16" t="s">
        <v>4</v>
      </c>
      <c r="I50" s="21">
        <v>2942.88</v>
      </c>
      <c r="J50" s="22">
        <v>2942.88</v>
      </c>
      <c r="K50" s="23">
        <v>0.2034</v>
      </c>
      <c r="L50" s="22">
        <v>3541.46</v>
      </c>
      <c r="M50" s="21">
        <f>ROUND(L50*G50,2)</f>
        <v>1274.93</v>
      </c>
    </row>
    <row r="51" spans="1:13" ht="12.75" x14ac:dyDescent="0.2">
      <c r="A51" s="9" t="s">
        <v>179</v>
      </c>
      <c r="B51" s="13" t="s">
        <v>259</v>
      </c>
      <c r="C51" s="9"/>
      <c r="D51" s="10"/>
      <c r="E51" s="10"/>
      <c r="F51" s="9"/>
      <c r="G51" s="10"/>
      <c r="H51" s="10"/>
      <c r="I51" s="10"/>
      <c r="J51" s="11"/>
      <c r="K51" s="12"/>
      <c r="L51" s="11"/>
      <c r="M51" s="11">
        <f>SUM(M52:M63)</f>
        <v>28213.529999999995</v>
      </c>
    </row>
    <row r="52" spans="1:13" ht="76.5" x14ac:dyDescent="0.2">
      <c r="A52" s="14" t="s">
        <v>311</v>
      </c>
      <c r="B52" s="15" t="s">
        <v>10</v>
      </c>
      <c r="C52" s="16" t="s">
        <v>145</v>
      </c>
      <c r="D52" s="17" t="s">
        <v>11</v>
      </c>
      <c r="E52" s="18" t="s">
        <v>305</v>
      </c>
      <c r="F52" s="19">
        <v>76.89</v>
      </c>
      <c r="G52" s="20">
        <v>76.89</v>
      </c>
      <c r="H52" s="16" t="s">
        <v>2</v>
      </c>
      <c r="I52" s="21">
        <v>5.53</v>
      </c>
      <c r="J52" s="22">
        <v>5.53</v>
      </c>
      <c r="K52" s="23">
        <v>0.2034</v>
      </c>
      <c r="L52" s="22">
        <v>6.65</v>
      </c>
      <c r="M52" s="21">
        <f t="shared" ref="M52:M63" si="13">ROUND(L52*G52,2)</f>
        <v>511.32</v>
      </c>
    </row>
    <row r="53" spans="1:13" ht="51" x14ac:dyDescent="0.2">
      <c r="A53" s="14" t="s">
        <v>312</v>
      </c>
      <c r="B53" s="15" t="s">
        <v>42</v>
      </c>
      <c r="C53" s="16" t="s">
        <v>145</v>
      </c>
      <c r="D53" s="17" t="s">
        <v>43</v>
      </c>
      <c r="E53" s="18" t="s">
        <v>306</v>
      </c>
      <c r="F53" s="19">
        <v>14.993550000000001</v>
      </c>
      <c r="G53" s="20">
        <v>14.99</v>
      </c>
      <c r="H53" s="16" t="s">
        <v>4</v>
      </c>
      <c r="I53" s="21">
        <v>39.06</v>
      </c>
      <c r="J53" s="22">
        <v>39.06</v>
      </c>
      <c r="K53" s="23">
        <v>0.2034</v>
      </c>
      <c r="L53" s="22">
        <v>47</v>
      </c>
      <c r="M53" s="21">
        <f t="shared" si="13"/>
        <v>704.53</v>
      </c>
    </row>
    <row r="54" spans="1:13" ht="25.5" x14ac:dyDescent="0.2">
      <c r="A54" s="14" t="s">
        <v>313</v>
      </c>
      <c r="B54" s="15" t="s">
        <v>16</v>
      </c>
      <c r="C54" s="16" t="s">
        <v>145</v>
      </c>
      <c r="D54" s="17" t="s">
        <v>17</v>
      </c>
      <c r="E54" s="18" t="s">
        <v>307</v>
      </c>
      <c r="F54" s="19">
        <v>76.89</v>
      </c>
      <c r="G54" s="20">
        <v>76.89</v>
      </c>
      <c r="H54" s="16" t="s">
        <v>2</v>
      </c>
      <c r="I54" s="21">
        <v>1.88</v>
      </c>
      <c r="J54" s="22">
        <v>1.88</v>
      </c>
      <c r="K54" s="23">
        <v>0.2034</v>
      </c>
      <c r="L54" s="22">
        <v>2.2599999999999998</v>
      </c>
      <c r="M54" s="21">
        <f t="shared" si="13"/>
        <v>173.77</v>
      </c>
    </row>
    <row r="55" spans="1:13" ht="114.75" x14ac:dyDescent="0.2">
      <c r="A55" s="14" t="s">
        <v>314</v>
      </c>
      <c r="B55" s="15" t="s">
        <v>44</v>
      </c>
      <c r="C55" s="16" t="s">
        <v>145</v>
      </c>
      <c r="D55" s="17" t="s">
        <v>45</v>
      </c>
      <c r="E55" s="18" t="s">
        <v>261</v>
      </c>
      <c r="F55" s="19">
        <v>9.0180000000000007</v>
      </c>
      <c r="G55" s="20">
        <v>9.02</v>
      </c>
      <c r="H55" s="16" t="s">
        <v>4</v>
      </c>
      <c r="I55" s="21">
        <v>56.78</v>
      </c>
      <c r="J55" s="22">
        <v>56.78</v>
      </c>
      <c r="K55" s="23">
        <v>0.2034</v>
      </c>
      <c r="L55" s="22">
        <v>68.33</v>
      </c>
      <c r="M55" s="21">
        <f t="shared" ref="M55" si="14">ROUND(L55*G55,2)</f>
        <v>616.34</v>
      </c>
    </row>
    <row r="56" spans="1:13" ht="63.75" x14ac:dyDescent="0.2">
      <c r="A56" s="14" t="s">
        <v>315</v>
      </c>
      <c r="B56" s="15">
        <v>104796</v>
      </c>
      <c r="C56" s="16" t="s">
        <v>569</v>
      </c>
      <c r="D56" s="17" t="s">
        <v>199</v>
      </c>
      <c r="E56" s="18" t="s">
        <v>260</v>
      </c>
      <c r="F56" s="19">
        <v>25.619999999999997</v>
      </c>
      <c r="G56" s="20">
        <v>25.62</v>
      </c>
      <c r="H56" s="16" t="s">
        <v>3</v>
      </c>
      <c r="I56" s="21">
        <v>17.84</v>
      </c>
      <c r="J56" s="22">
        <v>17.84</v>
      </c>
      <c r="K56" s="23">
        <v>0.2034</v>
      </c>
      <c r="L56" s="22">
        <v>21.47</v>
      </c>
      <c r="M56" s="21">
        <f t="shared" ref="M56" si="15">ROUND(L56*G56,2)</f>
        <v>550.05999999999995</v>
      </c>
    </row>
    <row r="57" spans="1:13" ht="38.25" x14ac:dyDescent="0.2">
      <c r="A57" s="14" t="s">
        <v>316</v>
      </c>
      <c r="B57" s="15" t="s">
        <v>237</v>
      </c>
      <c r="C57" s="16" t="s">
        <v>236</v>
      </c>
      <c r="D57" s="17" t="s">
        <v>238</v>
      </c>
      <c r="E57" s="18" t="s">
        <v>322</v>
      </c>
      <c r="F57" s="19">
        <v>76.89</v>
      </c>
      <c r="G57" s="20">
        <v>76.89</v>
      </c>
      <c r="H57" s="16" t="s">
        <v>169</v>
      </c>
      <c r="I57" s="21">
        <v>3.36</v>
      </c>
      <c r="J57" s="22">
        <v>3.36</v>
      </c>
      <c r="K57" s="23">
        <v>0.2034</v>
      </c>
      <c r="L57" s="22">
        <v>4.04</v>
      </c>
      <c r="M57" s="21">
        <f t="shared" ref="M57" si="16">ROUND(L57*G57,2)</f>
        <v>310.64</v>
      </c>
    </row>
    <row r="58" spans="1:13" ht="89.25" x14ac:dyDescent="0.2">
      <c r="A58" s="14" t="s">
        <v>317</v>
      </c>
      <c r="B58" s="15">
        <v>97083</v>
      </c>
      <c r="C58" s="16" t="s">
        <v>569</v>
      </c>
      <c r="D58" s="17" t="s">
        <v>149</v>
      </c>
      <c r="E58" s="18" t="s">
        <v>323</v>
      </c>
      <c r="F58" s="19">
        <v>76.89</v>
      </c>
      <c r="G58" s="20">
        <v>76.89</v>
      </c>
      <c r="H58" s="16" t="s">
        <v>2</v>
      </c>
      <c r="I58" s="21">
        <v>4.5199999999999996</v>
      </c>
      <c r="J58" s="22">
        <v>4.5199999999999996</v>
      </c>
      <c r="K58" s="23">
        <v>0.2034</v>
      </c>
      <c r="L58" s="22">
        <v>5.44</v>
      </c>
      <c r="M58" s="21">
        <f t="shared" si="13"/>
        <v>418.28</v>
      </c>
    </row>
    <row r="59" spans="1:13" ht="25.5" x14ac:dyDescent="0.2">
      <c r="A59" s="14" t="s">
        <v>318</v>
      </c>
      <c r="B59" s="15" t="s">
        <v>140</v>
      </c>
      <c r="C59" s="16" t="s">
        <v>145</v>
      </c>
      <c r="D59" s="17" t="s">
        <v>141</v>
      </c>
      <c r="E59" s="18" t="s">
        <v>324</v>
      </c>
      <c r="F59" s="19">
        <v>15.378</v>
      </c>
      <c r="G59" s="20">
        <v>15.38</v>
      </c>
      <c r="H59" s="16" t="s">
        <v>4</v>
      </c>
      <c r="I59" s="21">
        <v>271.33999999999997</v>
      </c>
      <c r="J59" s="22">
        <v>271.33999999999997</v>
      </c>
      <c r="K59" s="23">
        <v>0.2034</v>
      </c>
      <c r="L59" s="22">
        <v>326.52999999999997</v>
      </c>
      <c r="M59" s="21">
        <f t="shared" si="13"/>
        <v>5022.03</v>
      </c>
    </row>
    <row r="60" spans="1:13" ht="38.25" x14ac:dyDescent="0.2">
      <c r="A60" s="14" t="s">
        <v>319</v>
      </c>
      <c r="B60" s="15" t="s">
        <v>221</v>
      </c>
      <c r="C60" s="16" t="s">
        <v>145</v>
      </c>
      <c r="D60" s="17" t="s">
        <v>222</v>
      </c>
      <c r="E60" s="18" t="s">
        <v>325</v>
      </c>
      <c r="F60" s="19">
        <v>76.89</v>
      </c>
      <c r="G60" s="20">
        <v>76.89</v>
      </c>
      <c r="H60" s="16" t="s">
        <v>2</v>
      </c>
      <c r="I60" s="21">
        <v>1.23</v>
      </c>
      <c r="J60" s="22">
        <v>1.23</v>
      </c>
      <c r="K60" s="23">
        <v>0.2034</v>
      </c>
      <c r="L60" s="22">
        <v>1.48</v>
      </c>
      <c r="M60" s="21">
        <f t="shared" ref="M60" si="17">ROUND(L60*G60,2)</f>
        <v>113.8</v>
      </c>
    </row>
    <row r="61" spans="1:13" ht="102" x14ac:dyDescent="0.2">
      <c r="A61" s="14" t="s">
        <v>320</v>
      </c>
      <c r="B61" s="15">
        <v>104626</v>
      </c>
      <c r="C61" s="16" t="s">
        <v>569</v>
      </c>
      <c r="D61" s="17" t="s">
        <v>184</v>
      </c>
      <c r="E61" s="18" t="s">
        <v>326</v>
      </c>
      <c r="F61" s="19">
        <v>11.5335</v>
      </c>
      <c r="G61" s="20">
        <v>11.53</v>
      </c>
      <c r="H61" s="16" t="s">
        <v>4</v>
      </c>
      <c r="I61" s="21">
        <v>698.4</v>
      </c>
      <c r="J61" s="22">
        <v>698.4</v>
      </c>
      <c r="K61" s="23">
        <v>0.2034</v>
      </c>
      <c r="L61" s="22">
        <v>840.45</v>
      </c>
      <c r="M61" s="21">
        <f t="shared" si="13"/>
        <v>9690.39</v>
      </c>
    </row>
    <row r="62" spans="1:13" ht="25.5" x14ac:dyDescent="0.2">
      <c r="A62" s="14" t="s">
        <v>321</v>
      </c>
      <c r="B62" s="15" t="s">
        <v>60</v>
      </c>
      <c r="C62" s="16" t="s">
        <v>145</v>
      </c>
      <c r="D62" s="17" t="s">
        <v>61</v>
      </c>
      <c r="E62" s="18" t="s">
        <v>474</v>
      </c>
      <c r="F62" s="19">
        <v>76.89</v>
      </c>
      <c r="G62" s="20">
        <v>76.89</v>
      </c>
      <c r="H62" s="16" t="s">
        <v>2</v>
      </c>
      <c r="I62" s="21">
        <v>15.74</v>
      </c>
      <c r="J62" s="22">
        <v>15.74</v>
      </c>
      <c r="K62" s="23">
        <v>0.2034</v>
      </c>
      <c r="L62" s="22">
        <v>18.940000000000001</v>
      </c>
      <c r="M62" s="21">
        <f t="shared" si="13"/>
        <v>1456.3</v>
      </c>
    </row>
    <row r="63" spans="1:13" ht="38.25" x14ac:dyDescent="0.2">
      <c r="A63" s="14" t="s">
        <v>476</v>
      </c>
      <c r="B63" s="15" t="s">
        <v>56</v>
      </c>
      <c r="C63" s="16" t="s">
        <v>145</v>
      </c>
      <c r="D63" s="17" t="s">
        <v>57</v>
      </c>
      <c r="E63" s="25" t="s">
        <v>327</v>
      </c>
      <c r="F63" s="19">
        <v>688.9344000000001</v>
      </c>
      <c r="G63" s="20">
        <v>688.93</v>
      </c>
      <c r="H63" s="16" t="s">
        <v>22</v>
      </c>
      <c r="I63" s="21">
        <v>10.43</v>
      </c>
      <c r="J63" s="22">
        <v>10.43</v>
      </c>
      <c r="K63" s="23">
        <v>0.2034</v>
      </c>
      <c r="L63" s="22">
        <v>12.55</v>
      </c>
      <c r="M63" s="21">
        <f t="shared" si="13"/>
        <v>8646.07</v>
      </c>
    </row>
    <row r="64" spans="1:13" ht="12.75" x14ac:dyDescent="0.2">
      <c r="A64" s="9" t="s">
        <v>180</v>
      </c>
      <c r="B64" s="13" t="s">
        <v>253</v>
      </c>
      <c r="C64" s="9"/>
      <c r="D64" s="10"/>
      <c r="E64" s="10"/>
      <c r="F64" s="9"/>
      <c r="G64" s="10"/>
      <c r="H64" s="10"/>
      <c r="I64" s="10"/>
      <c r="J64" s="11"/>
      <c r="K64" s="12"/>
      <c r="L64" s="11"/>
      <c r="M64" s="11">
        <f>SUM(M65:M76)</f>
        <v>600258.36</v>
      </c>
    </row>
    <row r="65" spans="1:13" ht="63.75" x14ac:dyDescent="0.2">
      <c r="A65" s="14" t="s">
        <v>329</v>
      </c>
      <c r="B65" s="15">
        <v>98534</v>
      </c>
      <c r="C65" s="24" t="s">
        <v>569</v>
      </c>
      <c r="D65" s="17" t="s">
        <v>205</v>
      </c>
      <c r="E65" s="45" t="s">
        <v>472</v>
      </c>
      <c r="F65" s="19">
        <v>9</v>
      </c>
      <c r="G65" s="20">
        <v>9</v>
      </c>
      <c r="H65" s="16" t="s">
        <v>0</v>
      </c>
      <c r="I65" s="21">
        <v>391.83</v>
      </c>
      <c r="J65" s="22">
        <v>391.83</v>
      </c>
      <c r="K65" s="23">
        <v>0.2034</v>
      </c>
      <c r="L65" s="22">
        <v>471.53</v>
      </c>
      <c r="M65" s="21">
        <f t="shared" ref="M65:M67" si="18">ROUND(L65*G65,2)</f>
        <v>4243.7700000000004</v>
      </c>
    </row>
    <row r="66" spans="1:13" ht="51" x14ac:dyDescent="0.2">
      <c r="A66" s="14" t="s">
        <v>330</v>
      </c>
      <c r="B66" s="15">
        <v>98532</v>
      </c>
      <c r="C66" s="24" t="s">
        <v>569</v>
      </c>
      <c r="D66" s="17" t="s">
        <v>204</v>
      </c>
      <c r="E66" s="45"/>
      <c r="F66" s="19">
        <v>9</v>
      </c>
      <c r="G66" s="20">
        <v>9</v>
      </c>
      <c r="H66" s="16" t="s">
        <v>0</v>
      </c>
      <c r="I66" s="21">
        <v>36.42</v>
      </c>
      <c r="J66" s="22">
        <v>36.42</v>
      </c>
      <c r="K66" s="23">
        <v>0.2034</v>
      </c>
      <c r="L66" s="22">
        <v>43.83</v>
      </c>
      <c r="M66" s="21">
        <f t="shared" ref="M66" si="19">ROUND(L66*G66,2)</f>
        <v>394.47</v>
      </c>
    </row>
    <row r="67" spans="1:13" ht="80.25" customHeight="1" x14ac:dyDescent="0.2">
      <c r="A67" s="14" t="s">
        <v>331</v>
      </c>
      <c r="B67" s="15" t="s">
        <v>33</v>
      </c>
      <c r="C67" s="16" t="s">
        <v>145</v>
      </c>
      <c r="D67" s="17" t="s">
        <v>34</v>
      </c>
      <c r="E67" s="18" t="s">
        <v>477</v>
      </c>
      <c r="F67" s="19">
        <v>10</v>
      </c>
      <c r="G67" s="20">
        <v>10</v>
      </c>
      <c r="H67" s="16" t="s">
        <v>4</v>
      </c>
      <c r="I67" s="21">
        <v>111.46</v>
      </c>
      <c r="J67" s="22">
        <v>111.46</v>
      </c>
      <c r="K67" s="23">
        <v>0.2034</v>
      </c>
      <c r="L67" s="22">
        <v>134.13</v>
      </c>
      <c r="M67" s="21">
        <f t="shared" si="18"/>
        <v>1341.3</v>
      </c>
    </row>
    <row r="68" spans="1:13" ht="140.25" x14ac:dyDescent="0.2">
      <c r="A68" s="14" t="s">
        <v>332</v>
      </c>
      <c r="B68" s="15" t="s">
        <v>168</v>
      </c>
      <c r="C68" s="24" t="s">
        <v>254</v>
      </c>
      <c r="D68" s="17" t="s">
        <v>340</v>
      </c>
      <c r="E68" s="18" t="s">
        <v>341</v>
      </c>
      <c r="F68" s="19">
        <v>141.71</v>
      </c>
      <c r="G68" s="20">
        <v>141.71</v>
      </c>
      <c r="H68" s="16" t="s">
        <v>3</v>
      </c>
      <c r="I68" s="21">
        <v>150.94999999999996</v>
      </c>
      <c r="J68" s="22">
        <v>150.94999999999996</v>
      </c>
      <c r="K68" s="23">
        <v>0.2034</v>
      </c>
      <c r="L68" s="22">
        <v>181.65</v>
      </c>
      <c r="M68" s="21">
        <f t="shared" si="0"/>
        <v>25741.62</v>
      </c>
    </row>
    <row r="69" spans="1:13" ht="51" x14ac:dyDescent="0.2">
      <c r="A69" s="14" t="s">
        <v>333</v>
      </c>
      <c r="B69" s="15" t="s">
        <v>65</v>
      </c>
      <c r="C69" s="16" t="s">
        <v>145</v>
      </c>
      <c r="D69" s="17" t="s">
        <v>66</v>
      </c>
      <c r="E69" s="18" t="s">
        <v>463</v>
      </c>
      <c r="F69" s="19">
        <v>283.42</v>
      </c>
      <c r="G69" s="20">
        <v>283.42</v>
      </c>
      <c r="H69" s="16" t="s">
        <v>3</v>
      </c>
      <c r="I69" s="21">
        <v>85.63</v>
      </c>
      <c r="J69" s="22">
        <v>85.63</v>
      </c>
      <c r="K69" s="23">
        <v>0.2034</v>
      </c>
      <c r="L69" s="22">
        <v>103.05</v>
      </c>
      <c r="M69" s="21">
        <f t="shared" si="0"/>
        <v>29206.43</v>
      </c>
    </row>
    <row r="70" spans="1:13" ht="25.5" x14ac:dyDescent="0.2">
      <c r="A70" s="14" t="s">
        <v>334</v>
      </c>
      <c r="B70" s="15" t="s">
        <v>40</v>
      </c>
      <c r="C70" s="16" t="s">
        <v>145</v>
      </c>
      <c r="D70" s="17" t="s">
        <v>41</v>
      </c>
      <c r="E70" s="18" t="s">
        <v>464</v>
      </c>
      <c r="F70" s="19">
        <v>18.086050731946017</v>
      </c>
      <c r="G70" s="20">
        <v>18.09</v>
      </c>
      <c r="H70" s="16" t="s">
        <v>4</v>
      </c>
      <c r="I70" s="21">
        <v>6.44</v>
      </c>
      <c r="J70" s="22">
        <v>6.44</v>
      </c>
      <c r="K70" s="23">
        <v>0.2034</v>
      </c>
      <c r="L70" s="22">
        <v>7.75</v>
      </c>
      <c r="M70" s="21">
        <f t="shared" si="0"/>
        <v>140.19999999999999</v>
      </c>
    </row>
    <row r="71" spans="1:13" ht="51" x14ac:dyDescent="0.2">
      <c r="A71" s="14" t="s">
        <v>335</v>
      </c>
      <c r="B71" s="15" t="s">
        <v>42</v>
      </c>
      <c r="C71" s="16" t="s">
        <v>145</v>
      </c>
      <c r="D71" s="17" t="s">
        <v>43</v>
      </c>
      <c r="E71" s="18" t="s">
        <v>250</v>
      </c>
      <c r="F71" s="19">
        <v>18.086050731946017</v>
      </c>
      <c r="G71" s="20">
        <v>18.09</v>
      </c>
      <c r="H71" s="16" t="s">
        <v>4</v>
      </c>
      <c r="I71" s="21">
        <v>39.06</v>
      </c>
      <c r="J71" s="22">
        <v>39.06</v>
      </c>
      <c r="K71" s="23">
        <v>0.2034</v>
      </c>
      <c r="L71" s="22">
        <v>47</v>
      </c>
      <c r="M71" s="21">
        <f t="shared" si="0"/>
        <v>850.23</v>
      </c>
    </row>
    <row r="72" spans="1:13" ht="63.75" x14ac:dyDescent="0.2">
      <c r="A72" s="14" t="s">
        <v>336</v>
      </c>
      <c r="B72" s="15" t="s">
        <v>255</v>
      </c>
      <c r="C72" s="24" t="s">
        <v>254</v>
      </c>
      <c r="D72" s="17" t="s">
        <v>457</v>
      </c>
      <c r="E72" s="18" t="s">
        <v>342</v>
      </c>
      <c r="F72" s="19">
        <v>1395.8059999999998</v>
      </c>
      <c r="G72" s="20">
        <v>1395.81</v>
      </c>
      <c r="H72" s="16" t="s">
        <v>3</v>
      </c>
      <c r="I72" s="21">
        <v>119.62</v>
      </c>
      <c r="J72" s="22">
        <v>119.62</v>
      </c>
      <c r="K72" s="23">
        <v>0.2034</v>
      </c>
      <c r="L72" s="22">
        <v>143.94999999999999</v>
      </c>
      <c r="M72" s="21">
        <f t="shared" si="0"/>
        <v>200926.85</v>
      </c>
    </row>
    <row r="73" spans="1:13" ht="51" x14ac:dyDescent="0.2">
      <c r="A73" s="14" t="s">
        <v>337</v>
      </c>
      <c r="B73" s="15" t="s">
        <v>72</v>
      </c>
      <c r="C73" s="16" t="s">
        <v>145</v>
      </c>
      <c r="D73" s="17" t="s">
        <v>195</v>
      </c>
      <c r="E73" s="18" t="s">
        <v>343</v>
      </c>
      <c r="F73" s="19">
        <v>1756.0140000000001</v>
      </c>
      <c r="G73" s="20">
        <v>1756.01</v>
      </c>
      <c r="H73" s="16" t="s">
        <v>2</v>
      </c>
      <c r="I73" s="21">
        <v>87.25</v>
      </c>
      <c r="J73" s="22">
        <v>87.25</v>
      </c>
      <c r="K73" s="23">
        <v>0.2034</v>
      </c>
      <c r="L73" s="22">
        <v>105</v>
      </c>
      <c r="M73" s="21">
        <f t="shared" ref="M73" si="20">ROUND(L73*G73,2)</f>
        <v>184381.05</v>
      </c>
    </row>
    <row r="74" spans="1:13" ht="76.5" x14ac:dyDescent="0.2">
      <c r="A74" s="14" t="s">
        <v>338</v>
      </c>
      <c r="B74" s="15">
        <v>105033</v>
      </c>
      <c r="C74" s="16" t="s">
        <v>569</v>
      </c>
      <c r="D74" s="17" t="s">
        <v>203</v>
      </c>
      <c r="E74" s="18" t="s">
        <v>344</v>
      </c>
      <c r="F74" s="19">
        <v>1350.78</v>
      </c>
      <c r="G74" s="20">
        <v>1350.78</v>
      </c>
      <c r="H74" s="16" t="s">
        <v>3</v>
      </c>
      <c r="I74" s="21">
        <v>58.69</v>
      </c>
      <c r="J74" s="22">
        <v>58.69</v>
      </c>
      <c r="K74" s="23">
        <v>0.2034</v>
      </c>
      <c r="L74" s="22">
        <v>70.63</v>
      </c>
      <c r="M74" s="21">
        <f t="shared" si="0"/>
        <v>95405.59</v>
      </c>
    </row>
    <row r="75" spans="1:13" ht="76.5" x14ac:dyDescent="0.2">
      <c r="A75" s="14" t="s">
        <v>339</v>
      </c>
      <c r="B75" s="15" t="s">
        <v>386</v>
      </c>
      <c r="C75" s="16" t="s">
        <v>254</v>
      </c>
      <c r="D75" s="17" t="s">
        <v>385</v>
      </c>
      <c r="E75" s="18" t="s">
        <v>458</v>
      </c>
      <c r="F75" s="19">
        <v>1440.8320000000001</v>
      </c>
      <c r="G75" s="20">
        <v>1440.83</v>
      </c>
      <c r="H75" s="16" t="s">
        <v>3</v>
      </c>
      <c r="I75" s="21">
        <v>3.4</v>
      </c>
      <c r="J75" s="22">
        <v>3.4</v>
      </c>
      <c r="K75" s="23">
        <v>0.2034</v>
      </c>
      <c r="L75" s="22">
        <v>4.09</v>
      </c>
      <c r="M75" s="21">
        <f t="shared" ref="M75" si="21">ROUND(L75*G75,2)</f>
        <v>5892.99</v>
      </c>
    </row>
    <row r="76" spans="1:13" ht="38.25" x14ac:dyDescent="0.2">
      <c r="A76" s="14" t="s">
        <v>471</v>
      </c>
      <c r="B76" s="15" t="s">
        <v>85</v>
      </c>
      <c r="C76" s="16" t="s">
        <v>145</v>
      </c>
      <c r="D76" s="17" t="s">
        <v>86</v>
      </c>
      <c r="E76" s="18" t="s">
        <v>459</v>
      </c>
      <c r="F76" s="19">
        <v>4240.4843571428573</v>
      </c>
      <c r="G76" s="20">
        <v>4240.4799999999996</v>
      </c>
      <c r="H76" s="16" t="s">
        <v>2</v>
      </c>
      <c r="I76" s="21">
        <v>10.14</v>
      </c>
      <c r="J76" s="22">
        <v>10.14</v>
      </c>
      <c r="K76" s="23">
        <v>0.2034</v>
      </c>
      <c r="L76" s="22">
        <v>12.2</v>
      </c>
      <c r="M76" s="21">
        <f t="shared" si="0"/>
        <v>51733.86</v>
      </c>
    </row>
    <row r="77" spans="1:13" ht="12.75" x14ac:dyDescent="0.2">
      <c r="A77" s="9" t="s">
        <v>181</v>
      </c>
      <c r="B77" s="13" t="s">
        <v>268</v>
      </c>
      <c r="C77" s="9"/>
      <c r="D77" s="10"/>
      <c r="E77" s="10"/>
      <c r="F77" s="9"/>
      <c r="G77" s="10"/>
      <c r="H77" s="10"/>
      <c r="I77" s="10"/>
      <c r="J77" s="11"/>
      <c r="K77" s="12"/>
      <c r="L77" s="11"/>
      <c r="M77" s="11">
        <f>SUM(M78:M120)</f>
        <v>205308.01</v>
      </c>
    </row>
    <row r="78" spans="1:13" ht="76.5" x14ac:dyDescent="0.2">
      <c r="A78" s="14" t="s">
        <v>400</v>
      </c>
      <c r="B78" s="15" t="s">
        <v>10</v>
      </c>
      <c r="C78" s="16" t="s">
        <v>145</v>
      </c>
      <c r="D78" s="17" t="s">
        <v>11</v>
      </c>
      <c r="E78" s="18" t="s">
        <v>346</v>
      </c>
      <c r="F78" s="19">
        <v>57.5</v>
      </c>
      <c r="G78" s="20">
        <v>57.5</v>
      </c>
      <c r="H78" s="16" t="s">
        <v>2</v>
      </c>
      <c r="I78" s="21">
        <v>5.53</v>
      </c>
      <c r="J78" s="22">
        <v>5.53</v>
      </c>
      <c r="K78" s="23">
        <v>0.2034</v>
      </c>
      <c r="L78" s="22">
        <v>6.65</v>
      </c>
      <c r="M78" s="21">
        <f t="shared" ref="M78:M90" si="22">ROUND(L78*G78,2)</f>
        <v>382.38</v>
      </c>
    </row>
    <row r="79" spans="1:13" ht="25.5" x14ac:dyDescent="0.2">
      <c r="A79" s="14" t="s">
        <v>401</v>
      </c>
      <c r="B79" s="15" t="s">
        <v>40</v>
      </c>
      <c r="C79" s="16" t="s">
        <v>145</v>
      </c>
      <c r="D79" s="17" t="s">
        <v>41</v>
      </c>
      <c r="E79" s="18" t="s">
        <v>347</v>
      </c>
      <c r="F79" s="19">
        <v>11.2125</v>
      </c>
      <c r="G79" s="20">
        <v>11.21</v>
      </c>
      <c r="H79" s="16" t="s">
        <v>4</v>
      </c>
      <c r="I79" s="21">
        <v>6.44</v>
      </c>
      <c r="J79" s="22">
        <v>6.44</v>
      </c>
      <c r="K79" s="23">
        <v>0.2034</v>
      </c>
      <c r="L79" s="22">
        <v>7.75</v>
      </c>
      <c r="M79" s="21">
        <f t="shared" si="22"/>
        <v>86.88</v>
      </c>
    </row>
    <row r="80" spans="1:13" ht="51" x14ac:dyDescent="0.2">
      <c r="A80" s="14" t="s">
        <v>402</v>
      </c>
      <c r="B80" s="15" t="s">
        <v>42</v>
      </c>
      <c r="C80" s="16" t="s">
        <v>145</v>
      </c>
      <c r="D80" s="17" t="s">
        <v>43</v>
      </c>
      <c r="E80" s="18" t="s">
        <v>250</v>
      </c>
      <c r="F80" s="19">
        <v>11.2125</v>
      </c>
      <c r="G80" s="20">
        <v>11.21</v>
      </c>
      <c r="H80" s="16" t="s">
        <v>4</v>
      </c>
      <c r="I80" s="21">
        <v>39.06</v>
      </c>
      <c r="J80" s="22">
        <v>39.06</v>
      </c>
      <c r="K80" s="23">
        <v>0.2034</v>
      </c>
      <c r="L80" s="22">
        <v>47</v>
      </c>
      <c r="M80" s="21">
        <f t="shared" si="22"/>
        <v>526.87</v>
      </c>
    </row>
    <row r="81" spans="1:13" ht="12.75" x14ac:dyDescent="0.2">
      <c r="A81" s="14" t="s">
        <v>403</v>
      </c>
      <c r="B81" s="15" t="s">
        <v>14</v>
      </c>
      <c r="C81" s="16" t="s">
        <v>145</v>
      </c>
      <c r="D81" s="17" t="s">
        <v>15</v>
      </c>
      <c r="E81" s="18" t="s">
        <v>348</v>
      </c>
      <c r="F81" s="19">
        <v>57.5</v>
      </c>
      <c r="G81" s="20">
        <v>57.5</v>
      </c>
      <c r="H81" s="16" t="s">
        <v>2</v>
      </c>
      <c r="I81" s="21">
        <v>18.46</v>
      </c>
      <c r="J81" s="22">
        <v>18.46</v>
      </c>
      <c r="K81" s="23">
        <v>0.2034</v>
      </c>
      <c r="L81" s="22">
        <v>22.21</v>
      </c>
      <c r="M81" s="21">
        <f t="shared" si="22"/>
        <v>1277.08</v>
      </c>
    </row>
    <row r="82" spans="1:13" ht="127.5" x14ac:dyDescent="0.2">
      <c r="A82" s="14" t="s">
        <v>404</v>
      </c>
      <c r="B82" s="15" t="s">
        <v>48</v>
      </c>
      <c r="C82" s="16" t="s">
        <v>145</v>
      </c>
      <c r="D82" s="17" t="s">
        <v>49</v>
      </c>
      <c r="E82" s="18" t="s">
        <v>376</v>
      </c>
      <c r="F82" s="19">
        <v>8.7652999999999999</v>
      </c>
      <c r="G82" s="20">
        <v>8.77</v>
      </c>
      <c r="H82" s="16" t="s">
        <v>4</v>
      </c>
      <c r="I82" s="21">
        <v>35.39</v>
      </c>
      <c r="J82" s="22">
        <v>35.39</v>
      </c>
      <c r="K82" s="23">
        <v>0.2034</v>
      </c>
      <c r="L82" s="22">
        <v>42.59</v>
      </c>
      <c r="M82" s="21">
        <f t="shared" ref="M82:M89" si="23">ROUND(L82*G82,2)</f>
        <v>373.51</v>
      </c>
    </row>
    <row r="83" spans="1:13" ht="43.5" customHeight="1" x14ac:dyDescent="0.2">
      <c r="A83" s="14" t="s">
        <v>405</v>
      </c>
      <c r="B83" s="15" t="s">
        <v>40</v>
      </c>
      <c r="C83" s="16" t="s">
        <v>145</v>
      </c>
      <c r="D83" s="17" t="s">
        <v>41</v>
      </c>
      <c r="E83" s="18" t="s">
        <v>377</v>
      </c>
      <c r="F83" s="19">
        <v>11.39489</v>
      </c>
      <c r="G83" s="20">
        <v>11.39</v>
      </c>
      <c r="H83" s="16" t="s">
        <v>4</v>
      </c>
      <c r="I83" s="21">
        <v>6.44</v>
      </c>
      <c r="J83" s="22">
        <v>6.44</v>
      </c>
      <c r="K83" s="23">
        <v>0.2034</v>
      </c>
      <c r="L83" s="22">
        <v>7.75</v>
      </c>
      <c r="M83" s="21">
        <f t="shared" si="23"/>
        <v>88.27</v>
      </c>
    </row>
    <row r="84" spans="1:13" ht="51" x14ac:dyDescent="0.2">
      <c r="A84" s="14" t="s">
        <v>406</v>
      </c>
      <c r="B84" s="15" t="s">
        <v>42</v>
      </c>
      <c r="C84" s="16" t="s">
        <v>145</v>
      </c>
      <c r="D84" s="17" t="s">
        <v>43</v>
      </c>
      <c r="E84" s="18" t="s">
        <v>250</v>
      </c>
      <c r="F84" s="19">
        <v>11.39489</v>
      </c>
      <c r="G84" s="20">
        <v>11.39</v>
      </c>
      <c r="H84" s="16" t="s">
        <v>4</v>
      </c>
      <c r="I84" s="21">
        <v>39.06</v>
      </c>
      <c r="J84" s="22">
        <v>39.06</v>
      </c>
      <c r="K84" s="23">
        <v>0.2034</v>
      </c>
      <c r="L84" s="22">
        <v>47</v>
      </c>
      <c r="M84" s="21">
        <f t="shared" si="23"/>
        <v>535.33000000000004</v>
      </c>
    </row>
    <row r="85" spans="1:13" ht="25.5" x14ac:dyDescent="0.2">
      <c r="A85" s="14" t="s">
        <v>407</v>
      </c>
      <c r="B85" s="15" t="s">
        <v>237</v>
      </c>
      <c r="C85" s="16" t="s">
        <v>236</v>
      </c>
      <c r="D85" s="17" t="s">
        <v>238</v>
      </c>
      <c r="E85" s="18" t="s">
        <v>378</v>
      </c>
      <c r="F85" s="19">
        <v>47.38</v>
      </c>
      <c r="G85" s="20">
        <v>47.38</v>
      </c>
      <c r="H85" s="16" t="s">
        <v>169</v>
      </c>
      <c r="I85" s="21">
        <v>3.36</v>
      </c>
      <c r="J85" s="22">
        <v>3.36</v>
      </c>
      <c r="K85" s="23">
        <v>0.2034</v>
      </c>
      <c r="L85" s="22">
        <v>4.04</v>
      </c>
      <c r="M85" s="21">
        <f t="shared" si="23"/>
        <v>191.42</v>
      </c>
    </row>
    <row r="86" spans="1:13" ht="89.25" x14ac:dyDescent="0.2">
      <c r="A86" s="14" t="s">
        <v>408</v>
      </c>
      <c r="B86" s="15">
        <v>97083</v>
      </c>
      <c r="C86" s="16" t="s">
        <v>569</v>
      </c>
      <c r="D86" s="17" t="s">
        <v>149</v>
      </c>
      <c r="E86" s="18" t="s">
        <v>379</v>
      </c>
      <c r="F86" s="19">
        <v>47.38</v>
      </c>
      <c r="G86" s="20">
        <v>47.38</v>
      </c>
      <c r="H86" s="16" t="s">
        <v>2</v>
      </c>
      <c r="I86" s="21">
        <v>4.5199999999999996</v>
      </c>
      <c r="J86" s="22">
        <v>4.5199999999999996</v>
      </c>
      <c r="K86" s="23">
        <v>0.2034</v>
      </c>
      <c r="L86" s="22">
        <v>5.44</v>
      </c>
      <c r="M86" s="21">
        <f t="shared" si="23"/>
        <v>257.75</v>
      </c>
    </row>
    <row r="87" spans="1:13" ht="25.5" x14ac:dyDescent="0.2">
      <c r="A87" s="14" t="s">
        <v>409</v>
      </c>
      <c r="B87" s="15" t="s">
        <v>140</v>
      </c>
      <c r="C87" s="16" t="s">
        <v>145</v>
      </c>
      <c r="D87" s="17" t="s">
        <v>141</v>
      </c>
      <c r="E87" s="18" t="s">
        <v>380</v>
      </c>
      <c r="F87" s="19">
        <v>9.4760000000000009</v>
      </c>
      <c r="G87" s="20">
        <v>9.48</v>
      </c>
      <c r="H87" s="16" t="s">
        <v>4</v>
      </c>
      <c r="I87" s="21">
        <v>271.33999999999997</v>
      </c>
      <c r="J87" s="22">
        <v>271.33999999999997</v>
      </c>
      <c r="K87" s="23">
        <v>0.2034</v>
      </c>
      <c r="L87" s="22">
        <v>326.52999999999997</v>
      </c>
      <c r="M87" s="21">
        <f t="shared" si="23"/>
        <v>3095.5</v>
      </c>
    </row>
    <row r="88" spans="1:13" ht="25.5" x14ac:dyDescent="0.2">
      <c r="A88" s="14" t="s">
        <v>410</v>
      </c>
      <c r="B88" s="15" t="s">
        <v>63</v>
      </c>
      <c r="C88" s="16" t="s">
        <v>145</v>
      </c>
      <c r="D88" s="17" t="s">
        <v>220</v>
      </c>
      <c r="E88" s="18" t="s">
        <v>384</v>
      </c>
      <c r="F88" s="19">
        <v>47.38</v>
      </c>
      <c r="G88" s="20">
        <v>47.38</v>
      </c>
      <c r="H88" s="16" t="s">
        <v>2</v>
      </c>
      <c r="I88" s="21">
        <v>1.56</v>
      </c>
      <c r="J88" s="22">
        <v>1.56</v>
      </c>
      <c r="K88" s="23">
        <v>0.2034</v>
      </c>
      <c r="L88" s="22">
        <v>1.88</v>
      </c>
      <c r="M88" s="21">
        <f t="shared" ref="M88" si="24">ROUND(L88*G88,2)</f>
        <v>89.07</v>
      </c>
    </row>
    <row r="89" spans="1:13" ht="102" x14ac:dyDescent="0.2">
      <c r="A89" s="14" t="s">
        <v>411</v>
      </c>
      <c r="B89" s="15" t="s">
        <v>225</v>
      </c>
      <c r="C89" s="16" t="s">
        <v>206</v>
      </c>
      <c r="D89" s="17" t="s">
        <v>235</v>
      </c>
      <c r="E89" s="18" t="s">
        <v>381</v>
      </c>
      <c r="F89" s="19">
        <v>47.38</v>
      </c>
      <c r="G89" s="20">
        <v>47.38</v>
      </c>
      <c r="H89" s="16" t="s">
        <v>2</v>
      </c>
      <c r="I89" s="21">
        <v>182.02439024390242</v>
      </c>
      <c r="J89" s="22">
        <v>182.02439024390242</v>
      </c>
      <c r="K89" s="23">
        <v>0.2034</v>
      </c>
      <c r="L89" s="22">
        <v>219.05</v>
      </c>
      <c r="M89" s="21">
        <f t="shared" si="23"/>
        <v>10378.59</v>
      </c>
    </row>
    <row r="90" spans="1:13" ht="51" x14ac:dyDescent="0.2">
      <c r="A90" s="14" t="s">
        <v>412</v>
      </c>
      <c r="B90" s="15" t="s">
        <v>67</v>
      </c>
      <c r="C90" s="16" t="s">
        <v>145</v>
      </c>
      <c r="D90" s="17" t="s">
        <v>349</v>
      </c>
      <c r="E90" s="18" t="s">
        <v>350</v>
      </c>
      <c r="F90" s="19">
        <v>1</v>
      </c>
      <c r="G90" s="20">
        <v>1</v>
      </c>
      <c r="H90" s="16" t="s">
        <v>1</v>
      </c>
      <c r="I90" s="21">
        <v>2437.6799999999998</v>
      </c>
      <c r="J90" s="22">
        <v>2437.6799999999998</v>
      </c>
      <c r="K90" s="23">
        <v>0.2034</v>
      </c>
      <c r="L90" s="22">
        <v>2933.5</v>
      </c>
      <c r="M90" s="21">
        <f t="shared" si="22"/>
        <v>2933.5</v>
      </c>
    </row>
    <row r="91" spans="1:13" ht="25.5" x14ac:dyDescent="0.2">
      <c r="A91" s="14" t="s">
        <v>413</v>
      </c>
      <c r="B91" s="15" t="s">
        <v>68</v>
      </c>
      <c r="C91" s="16" t="s">
        <v>145</v>
      </c>
      <c r="D91" s="17" t="s">
        <v>69</v>
      </c>
      <c r="E91" s="18" t="s">
        <v>351</v>
      </c>
      <c r="F91" s="19">
        <v>238</v>
      </c>
      <c r="G91" s="20">
        <v>238</v>
      </c>
      <c r="H91" s="16" t="s">
        <v>3</v>
      </c>
      <c r="I91" s="21">
        <v>59.46</v>
      </c>
      <c r="J91" s="22">
        <v>59.46</v>
      </c>
      <c r="K91" s="23">
        <v>0.2034</v>
      </c>
      <c r="L91" s="22">
        <v>71.55</v>
      </c>
      <c r="M91" s="21">
        <f t="shared" ref="M91:M97" si="25">ROUND(L91*G91,2)</f>
        <v>17028.900000000001</v>
      </c>
    </row>
    <row r="92" spans="1:13" ht="51" x14ac:dyDescent="0.2">
      <c r="A92" s="14" t="s">
        <v>414</v>
      </c>
      <c r="B92" s="15">
        <v>104482</v>
      </c>
      <c r="C92" s="16" t="s">
        <v>569</v>
      </c>
      <c r="D92" s="17" t="s">
        <v>172</v>
      </c>
      <c r="E92" s="18" t="s">
        <v>352</v>
      </c>
      <c r="F92" s="19">
        <v>80</v>
      </c>
      <c r="G92" s="20">
        <v>80</v>
      </c>
      <c r="H92" s="16" t="s">
        <v>5</v>
      </c>
      <c r="I92" s="21">
        <v>45.24</v>
      </c>
      <c r="J92" s="22">
        <v>45.24</v>
      </c>
      <c r="K92" s="23">
        <v>0.2034</v>
      </c>
      <c r="L92" s="22">
        <v>54.44</v>
      </c>
      <c r="M92" s="21">
        <f t="shared" si="25"/>
        <v>4355.2</v>
      </c>
    </row>
    <row r="93" spans="1:13" ht="38.25" x14ac:dyDescent="0.2">
      <c r="A93" s="14" t="s">
        <v>415</v>
      </c>
      <c r="B93" s="15" t="s">
        <v>40</v>
      </c>
      <c r="C93" s="16" t="s">
        <v>145</v>
      </c>
      <c r="D93" s="17" t="s">
        <v>41</v>
      </c>
      <c r="E93" s="18" t="s">
        <v>353</v>
      </c>
      <c r="F93" s="19">
        <v>15.187636984698155</v>
      </c>
      <c r="G93" s="20">
        <v>15.19</v>
      </c>
      <c r="H93" s="16" t="s">
        <v>4</v>
      </c>
      <c r="I93" s="21">
        <v>6.44</v>
      </c>
      <c r="J93" s="22">
        <v>6.44</v>
      </c>
      <c r="K93" s="23">
        <v>0.2034</v>
      </c>
      <c r="L93" s="22">
        <v>7.75</v>
      </c>
      <c r="M93" s="21">
        <f t="shared" si="25"/>
        <v>117.72</v>
      </c>
    </row>
    <row r="94" spans="1:13" ht="51" x14ac:dyDescent="0.2">
      <c r="A94" s="14" t="s">
        <v>416</v>
      </c>
      <c r="B94" s="15" t="s">
        <v>42</v>
      </c>
      <c r="C94" s="16" t="s">
        <v>145</v>
      </c>
      <c r="D94" s="17" t="s">
        <v>43</v>
      </c>
      <c r="E94" s="18" t="s">
        <v>250</v>
      </c>
      <c r="F94" s="19">
        <v>15.187636984698155</v>
      </c>
      <c r="G94" s="20">
        <v>15.19</v>
      </c>
      <c r="H94" s="16" t="s">
        <v>4</v>
      </c>
      <c r="I94" s="21">
        <v>39.06</v>
      </c>
      <c r="J94" s="22">
        <v>39.06</v>
      </c>
      <c r="K94" s="23">
        <v>0.2034</v>
      </c>
      <c r="L94" s="22">
        <v>47</v>
      </c>
      <c r="M94" s="21">
        <f t="shared" si="25"/>
        <v>713.93</v>
      </c>
    </row>
    <row r="95" spans="1:13" ht="127.5" x14ac:dyDescent="0.2">
      <c r="A95" s="14" t="s">
        <v>417</v>
      </c>
      <c r="B95" s="15" t="s">
        <v>354</v>
      </c>
      <c r="C95" s="24" t="s">
        <v>254</v>
      </c>
      <c r="D95" s="17" t="s">
        <v>395</v>
      </c>
      <c r="E95" s="18" t="s">
        <v>355</v>
      </c>
      <c r="F95" s="19">
        <v>7</v>
      </c>
      <c r="G95" s="20">
        <v>7</v>
      </c>
      <c r="H95" s="16" t="s">
        <v>271</v>
      </c>
      <c r="I95" s="21">
        <v>1258.67</v>
      </c>
      <c r="J95" s="22">
        <v>1258.67</v>
      </c>
      <c r="K95" s="23">
        <v>0.2034</v>
      </c>
      <c r="L95" s="22">
        <v>1514.68</v>
      </c>
      <c r="M95" s="21">
        <f t="shared" si="25"/>
        <v>10602.76</v>
      </c>
    </row>
    <row r="96" spans="1:13" ht="127.5" x14ac:dyDescent="0.2">
      <c r="A96" s="14" t="s">
        <v>418</v>
      </c>
      <c r="B96" s="15" t="s">
        <v>356</v>
      </c>
      <c r="C96" s="24" t="s">
        <v>254</v>
      </c>
      <c r="D96" s="17" t="s">
        <v>396</v>
      </c>
      <c r="E96" s="18" t="s">
        <v>355</v>
      </c>
      <c r="F96" s="19">
        <v>30.38</v>
      </c>
      <c r="G96" s="20">
        <v>30.38</v>
      </c>
      <c r="H96" s="16" t="s">
        <v>3</v>
      </c>
      <c r="I96" s="21">
        <v>284.98</v>
      </c>
      <c r="J96" s="22">
        <v>284.98</v>
      </c>
      <c r="K96" s="23">
        <v>0.2034</v>
      </c>
      <c r="L96" s="22">
        <v>342.94</v>
      </c>
      <c r="M96" s="21">
        <f t="shared" si="25"/>
        <v>10418.52</v>
      </c>
    </row>
    <row r="97" spans="1:13" ht="63.75" x14ac:dyDescent="0.2">
      <c r="A97" s="14" t="s">
        <v>419</v>
      </c>
      <c r="B97" s="15" t="s">
        <v>357</v>
      </c>
      <c r="C97" s="24" t="s">
        <v>254</v>
      </c>
      <c r="D97" s="17" t="s">
        <v>397</v>
      </c>
      <c r="E97" s="18" t="s">
        <v>358</v>
      </c>
      <c r="F97" s="19">
        <v>49</v>
      </c>
      <c r="G97" s="20">
        <v>49</v>
      </c>
      <c r="H97" s="16" t="s">
        <v>3</v>
      </c>
      <c r="I97" s="21">
        <v>327.8</v>
      </c>
      <c r="J97" s="22">
        <v>327.8</v>
      </c>
      <c r="K97" s="23">
        <v>0.2034</v>
      </c>
      <c r="L97" s="22">
        <v>394.47</v>
      </c>
      <c r="M97" s="21">
        <f t="shared" si="25"/>
        <v>19329.03</v>
      </c>
    </row>
    <row r="98" spans="1:13" ht="76.5" x14ac:dyDescent="0.2">
      <c r="A98" s="14" t="s">
        <v>420</v>
      </c>
      <c r="B98" s="15">
        <v>105033</v>
      </c>
      <c r="C98" s="16" t="s">
        <v>569</v>
      </c>
      <c r="D98" s="17" t="s">
        <v>203</v>
      </c>
      <c r="E98" s="18" t="s">
        <v>359</v>
      </c>
      <c r="F98" s="19">
        <v>54</v>
      </c>
      <c r="G98" s="20">
        <v>54</v>
      </c>
      <c r="H98" s="16" t="s">
        <v>3</v>
      </c>
      <c r="I98" s="21">
        <v>58.69</v>
      </c>
      <c r="J98" s="22">
        <v>58.69</v>
      </c>
      <c r="K98" s="23">
        <v>0.2034</v>
      </c>
      <c r="L98" s="22">
        <v>70.63</v>
      </c>
      <c r="M98" s="21">
        <f t="shared" ref="M98:M109" si="26">ROUND(L98*G98,2)</f>
        <v>3814.02</v>
      </c>
    </row>
    <row r="99" spans="1:13" ht="25.5" x14ac:dyDescent="0.2">
      <c r="A99" s="14" t="s">
        <v>421</v>
      </c>
      <c r="B99" s="15" t="s">
        <v>74</v>
      </c>
      <c r="C99" s="16" t="s">
        <v>145</v>
      </c>
      <c r="D99" s="17" t="s">
        <v>202</v>
      </c>
      <c r="E99" s="18" t="s">
        <v>360</v>
      </c>
      <c r="F99" s="19">
        <v>109.32000000000001</v>
      </c>
      <c r="G99" s="20">
        <v>109.32</v>
      </c>
      <c r="H99" s="16" t="s">
        <v>2</v>
      </c>
      <c r="I99" s="21">
        <v>117.19</v>
      </c>
      <c r="J99" s="22">
        <v>117.19</v>
      </c>
      <c r="K99" s="23">
        <v>0.2034</v>
      </c>
      <c r="L99" s="22">
        <v>141.03</v>
      </c>
      <c r="M99" s="21">
        <f t="shared" si="26"/>
        <v>15417.4</v>
      </c>
    </row>
    <row r="100" spans="1:13" ht="76.5" x14ac:dyDescent="0.2">
      <c r="A100" s="14" t="s">
        <v>422</v>
      </c>
      <c r="B100" s="15" t="s">
        <v>386</v>
      </c>
      <c r="C100" s="24" t="s">
        <v>254</v>
      </c>
      <c r="D100" s="17" t="s">
        <v>385</v>
      </c>
      <c r="E100" s="18" t="s">
        <v>387</v>
      </c>
      <c r="F100" s="19">
        <v>34.200000000000003</v>
      </c>
      <c r="G100" s="20">
        <v>34.200000000000003</v>
      </c>
      <c r="H100" s="16" t="s">
        <v>3</v>
      </c>
      <c r="I100" s="21">
        <v>3.4</v>
      </c>
      <c r="J100" s="22">
        <v>3.4</v>
      </c>
      <c r="K100" s="23">
        <v>0.2034</v>
      </c>
      <c r="L100" s="22">
        <v>4.09</v>
      </c>
      <c r="M100" s="21">
        <f t="shared" ref="M100" si="27">ROUND(L100*G100,2)</f>
        <v>139.88</v>
      </c>
    </row>
    <row r="101" spans="1:13" ht="114.75" x14ac:dyDescent="0.2">
      <c r="A101" s="14" t="s">
        <v>423</v>
      </c>
      <c r="B101" s="15" t="s">
        <v>361</v>
      </c>
      <c r="C101" s="24" t="s">
        <v>254</v>
      </c>
      <c r="D101" s="17" t="s">
        <v>398</v>
      </c>
      <c r="E101" s="18" t="s">
        <v>370</v>
      </c>
      <c r="F101" s="19">
        <v>36.25</v>
      </c>
      <c r="G101" s="20">
        <v>36.25</v>
      </c>
      <c r="H101" s="16" t="s">
        <v>3</v>
      </c>
      <c r="I101" s="21">
        <v>567.26</v>
      </c>
      <c r="J101" s="22">
        <v>567.26</v>
      </c>
      <c r="K101" s="23">
        <v>0.2034</v>
      </c>
      <c r="L101" s="22">
        <v>682.64</v>
      </c>
      <c r="M101" s="21">
        <f t="shared" si="26"/>
        <v>24745.7</v>
      </c>
    </row>
    <row r="102" spans="1:13" ht="63.75" x14ac:dyDescent="0.2">
      <c r="A102" s="14" t="s">
        <v>424</v>
      </c>
      <c r="B102" s="15" t="s">
        <v>52</v>
      </c>
      <c r="C102" s="16" t="s">
        <v>145</v>
      </c>
      <c r="D102" s="17" t="s">
        <v>53</v>
      </c>
      <c r="E102" s="18" t="s">
        <v>369</v>
      </c>
      <c r="F102" s="19">
        <v>28.125</v>
      </c>
      <c r="G102" s="20">
        <v>28.13</v>
      </c>
      <c r="H102" s="16" t="s">
        <v>4</v>
      </c>
      <c r="I102" s="21">
        <v>58.83</v>
      </c>
      <c r="J102" s="22">
        <v>58.83</v>
      </c>
      <c r="K102" s="23">
        <v>0.2034</v>
      </c>
      <c r="L102" s="22">
        <v>70.8</v>
      </c>
      <c r="M102" s="21">
        <f t="shared" si="26"/>
        <v>1991.6</v>
      </c>
    </row>
    <row r="103" spans="1:13" ht="38.25" x14ac:dyDescent="0.2">
      <c r="A103" s="14" t="s">
        <v>425</v>
      </c>
      <c r="B103" s="15" t="s">
        <v>54</v>
      </c>
      <c r="C103" s="16" t="s">
        <v>145</v>
      </c>
      <c r="D103" s="17" t="s">
        <v>55</v>
      </c>
      <c r="E103" s="18" t="s">
        <v>368</v>
      </c>
      <c r="F103" s="19">
        <v>28.125</v>
      </c>
      <c r="G103" s="20">
        <v>28.13</v>
      </c>
      <c r="H103" s="16" t="s">
        <v>4</v>
      </c>
      <c r="I103" s="21">
        <v>10.07</v>
      </c>
      <c r="J103" s="22">
        <v>10.07</v>
      </c>
      <c r="K103" s="23">
        <v>0.2034</v>
      </c>
      <c r="L103" s="22">
        <v>12.12</v>
      </c>
      <c r="M103" s="21">
        <f t="shared" si="26"/>
        <v>340.94</v>
      </c>
    </row>
    <row r="104" spans="1:13" ht="76.5" x14ac:dyDescent="0.2">
      <c r="A104" s="14" t="s">
        <v>426</v>
      </c>
      <c r="B104" s="15" t="s">
        <v>70</v>
      </c>
      <c r="C104" s="16" t="s">
        <v>145</v>
      </c>
      <c r="D104" s="17" t="s">
        <v>71</v>
      </c>
      <c r="E104" s="18" t="s">
        <v>382</v>
      </c>
      <c r="F104" s="19">
        <v>49.5</v>
      </c>
      <c r="G104" s="20">
        <v>49.5</v>
      </c>
      <c r="H104" s="16" t="s">
        <v>2</v>
      </c>
      <c r="I104" s="21">
        <v>249.23</v>
      </c>
      <c r="J104" s="22">
        <v>249.23</v>
      </c>
      <c r="K104" s="23">
        <v>0.2034</v>
      </c>
      <c r="L104" s="22">
        <v>299.92</v>
      </c>
      <c r="M104" s="21">
        <f t="shared" si="26"/>
        <v>14846.04</v>
      </c>
    </row>
    <row r="105" spans="1:13" ht="51" x14ac:dyDescent="0.2">
      <c r="A105" s="14" t="s">
        <v>427</v>
      </c>
      <c r="B105" s="15" t="s">
        <v>56</v>
      </c>
      <c r="C105" s="16" t="s">
        <v>145</v>
      </c>
      <c r="D105" s="17" t="s">
        <v>57</v>
      </c>
      <c r="E105" s="18" t="s">
        <v>481</v>
      </c>
      <c r="F105" s="19">
        <v>73.260000000000005</v>
      </c>
      <c r="G105" s="20">
        <v>73.260000000000005</v>
      </c>
      <c r="H105" s="16" t="s">
        <v>22</v>
      </c>
      <c r="I105" s="21">
        <v>10.43</v>
      </c>
      <c r="J105" s="22">
        <v>10.43</v>
      </c>
      <c r="K105" s="23">
        <v>0.2034</v>
      </c>
      <c r="L105" s="22">
        <v>12.55</v>
      </c>
      <c r="M105" s="21">
        <f t="shared" si="26"/>
        <v>919.41</v>
      </c>
    </row>
    <row r="106" spans="1:13" ht="25.5" x14ac:dyDescent="0.2">
      <c r="A106" s="14" t="s">
        <v>428</v>
      </c>
      <c r="B106" s="15" t="s">
        <v>52</v>
      </c>
      <c r="C106" s="16" t="s">
        <v>145</v>
      </c>
      <c r="D106" s="17" t="s">
        <v>53</v>
      </c>
      <c r="E106" s="45" t="s">
        <v>371</v>
      </c>
      <c r="F106" s="19">
        <v>148.5</v>
      </c>
      <c r="G106" s="20">
        <v>148.5</v>
      </c>
      <c r="H106" s="16" t="s">
        <v>4</v>
      </c>
      <c r="I106" s="21">
        <v>58.83</v>
      </c>
      <c r="J106" s="22">
        <v>58.83</v>
      </c>
      <c r="K106" s="23">
        <v>0.2034</v>
      </c>
      <c r="L106" s="22">
        <v>70.8</v>
      </c>
      <c r="M106" s="21">
        <f t="shared" si="26"/>
        <v>10513.8</v>
      </c>
    </row>
    <row r="107" spans="1:13" ht="12.75" x14ac:dyDescent="0.2">
      <c r="A107" s="14" t="s">
        <v>429</v>
      </c>
      <c r="B107" s="15" t="s">
        <v>54</v>
      </c>
      <c r="C107" s="16" t="s">
        <v>145</v>
      </c>
      <c r="D107" s="17" t="s">
        <v>55</v>
      </c>
      <c r="E107" s="45"/>
      <c r="F107" s="19">
        <v>148.5</v>
      </c>
      <c r="G107" s="20">
        <v>148.5</v>
      </c>
      <c r="H107" s="16" t="s">
        <v>4</v>
      </c>
      <c r="I107" s="21">
        <v>10.07</v>
      </c>
      <c r="J107" s="22">
        <v>10.07</v>
      </c>
      <c r="K107" s="23">
        <v>0.2034</v>
      </c>
      <c r="L107" s="22">
        <v>12.12</v>
      </c>
      <c r="M107" s="21">
        <f t="shared" si="26"/>
        <v>1799.82</v>
      </c>
    </row>
    <row r="108" spans="1:13" ht="63.75" x14ac:dyDescent="0.2">
      <c r="A108" s="14" t="s">
        <v>430</v>
      </c>
      <c r="B108" s="15" t="s">
        <v>79</v>
      </c>
      <c r="C108" s="16" t="s">
        <v>145</v>
      </c>
      <c r="D108" s="17" t="s">
        <v>80</v>
      </c>
      <c r="E108" s="18" t="s">
        <v>372</v>
      </c>
      <c r="F108" s="19">
        <v>1.2375</v>
      </c>
      <c r="G108" s="20">
        <v>1.24</v>
      </c>
      <c r="H108" s="16" t="s">
        <v>4</v>
      </c>
      <c r="I108" s="21">
        <v>824.89</v>
      </c>
      <c r="J108" s="22">
        <v>824.89</v>
      </c>
      <c r="K108" s="23">
        <v>0.2034</v>
      </c>
      <c r="L108" s="22">
        <v>992.67</v>
      </c>
      <c r="M108" s="21">
        <f t="shared" si="26"/>
        <v>1230.9100000000001</v>
      </c>
    </row>
    <row r="109" spans="1:13" ht="63.75" x14ac:dyDescent="0.2">
      <c r="A109" s="14" t="s">
        <v>431</v>
      </c>
      <c r="B109" s="15" t="s">
        <v>95</v>
      </c>
      <c r="C109" s="16" t="s">
        <v>145</v>
      </c>
      <c r="D109" s="17" t="s">
        <v>96</v>
      </c>
      <c r="E109" s="18" t="s">
        <v>373</v>
      </c>
      <c r="F109" s="19">
        <v>88.25</v>
      </c>
      <c r="G109" s="20">
        <v>88.25</v>
      </c>
      <c r="H109" s="16" t="s">
        <v>2</v>
      </c>
      <c r="I109" s="21">
        <v>88.03</v>
      </c>
      <c r="J109" s="22">
        <v>88.03</v>
      </c>
      <c r="K109" s="23">
        <v>0.2034</v>
      </c>
      <c r="L109" s="22">
        <v>105.94</v>
      </c>
      <c r="M109" s="21">
        <f t="shared" si="26"/>
        <v>9349.2099999999991</v>
      </c>
    </row>
    <row r="110" spans="1:13" ht="51" x14ac:dyDescent="0.2">
      <c r="A110" s="14" t="s">
        <v>432</v>
      </c>
      <c r="B110" s="15" t="s">
        <v>138</v>
      </c>
      <c r="C110" s="16" t="s">
        <v>145</v>
      </c>
      <c r="D110" s="17" t="s">
        <v>139</v>
      </c>
      <c r="E110" s="18" t="s">
        <v>383</v>
      </c>
      <c r="F110" s="19">
        <v>12</v>
      </c>
      <c r="G110" s="20">
        <v>12</v>
      </c>
      <c r="H110" s="16" t="s">
        <v>3</v>
      </c>
      <c r="I110" s="21">
        <v>85.06</v>
      </c>
      <c r="J110" s="22">
        <v>85.06</v>
      </c>
      <c r="K110" s="23">
        <v>0.2034</v>
      </c>
      <c r="L110" s="22">
        <v>102.36</v>
      </c>
      <c r="M110" s="21">
        <f t="shared" ref="M110:M120" si="28">ROUND(L110*G110,2)</f>
        <v>1228.32</v>
      </c>
    </row>
    <row r="111" spans="1:13" ht="38.25" x14ac:dyDescent="0.2">
      <c r="A111" s="14" t="s">
        <v>433</v>
      </c>
      <c r="B111" s="15" t="s">
        <v>227</v>
      </c>
      <c r="C111" s="16" t="s">
        <v>206</v>
      </c>
      <c r="D111" s="17" t="s">
        <v>209</v>
      </c>
      <c r="E111" s="18" t="s">
        <v>374</v>
      </c>
      <c r="F111" s="19">
        <v>2</v>
      </c>
      <c r="G111" s="20">
        <v>2</v>
      </c>
      <c r="H111" s="16" t="s">
        <v>0</v>
      </c>
      <c r="I111" s="21">
        <v>418.41463414634143</v>
      </c>
      <c r="J111" s="22">
        <v>418.41463414634143</v>
      </c>
      <c r="K111" s="23">
        <v>0.2034</v>
      </c>
      <c r="L111" s="22">
        <v>503.52</v>
      </c>
      <c r="M111" s="21">
        <f t="shared" si="28"/>
        <v>1007.04</v>
      </c>
    </row>
    <row r="112" spans="1:13" ht="51" x14ac:dyDescent="0.2">
      <c r="A112" s="14" t="s">
        <v>434</v>
      </c>
      <c r="B112" s="15" t="s">
        <v>136</v>
      </c>
      <c r="C112" s="16" t="s">
        <v>145</v>
      </c>
      <c r="D112" s="17" t="s">
        <v>137</v>
      </c>
      <c r="E112" s="18" t="s">
        <v>375</v>
      </c>
      <c r="F112" s="19">
        <v>11.3</v>
      </c>
      <c r="G112" s="20">
        <v>11.3</v>
      </c>
      <c r="H112" s="16" t="s">
        <v>3</v>
      </c>
      <c r="I112" s="21">
        <v>78.819999999999993</v>
      </c>
      <c r="J112" s="22">
        <v>78.819999999999993</v>
      </c>
      <c r="K112" s="23">
        <v>0.2034</v>
      </c>
      <c r="L112" s="22">
        <v>94.85</v>
      </c>
      <c r="M112" s="21">
        <f t="shared" si="28"/>
        <v>1071.81</v>
      </c>
    </row>
    <row r="113" spans="1:13" ht="153" x14ac:dyDescent="0.2">
      <c r="A113" s="14" t="s">
        <v>435</v>
      </c>
      <c r="B113" s="15" t="s">
        <v>81</v>
      </c>
      <c r="C113" s="16" t="s">
        <v>145</v>
      </c>
      <c r="D113" s="17" t="s">
        <v>82</v>
      </c>
      <c r="E113" s="18" t="s">
        <v>394</v>
      </c>
      <c r="F113" s="19">
        <v>161.4</v>
      </c>
      <c r="G113" s="20">
        <v>161.4</v>
      </c>
      <c r="H113" s="16" t="s">
        <v>2</v>
      </c>
      <c r="I113" s="21">
        <v>7.64</v>
      </c>
      <c r="J113" s="22">
        <v>7.64</v>
      </c>
      <c r="K113" s="23">
        <v>0.2034</v>
      </c>
      <c r="L113" s="22">
        <v>9.19</v>
      </c>
      <c r="M113" s="21">
        <f t="shared" si="28"/>
        <v>1483.27</v>
      </c>
    </row>
    <row r="114" spans="1:13" ht="25.5" x14ac:dyDescent="0.2">
      <c r="A114" s="14" t="s">
        <v>436</v>
      </c>
      <c r="B114" s="15" t="s">
        <v>83</v>
      </c>
      <c r="C114" s="16" t="s">
        <v>145</v>
      </c>
      <c r="D114" s="17" t="s">
        <v>84</v>
      </c>
      <c r="E114" s="18" t="s">
        <v>388</v>
      </c>
      <c r="F114" s="19">
        <v>49.5</v>
      </c>
      <c r="G114" s="20">
        <v>49.5</v>
      </c>
      <c r="H114" s="16" t="s">
        <v>2</v>
      </c>
      <c r="I114" s="21">
        <v>12.76</v>
      </c>
      <c r="J114" s="22">
        <v>12.76</v>
      </c>
      <c r="K114" s="23">
        <v>0.2034</v>
      </c>
      <c r="L114" s="22">
        <v>15.36</v>
      </c>
      <c r="M114" s="21">
        <f t="shared" si="28"/>
        <v>760.32</v>
      </c>
    </row>
    <row r="115" spans="1:13" ht="38.25" x14ac:dyDescent="0.2">
      <c r="A115" s="14" t="s">
        <v>437</v>
      </c>
      <c r="B115" s="15" t="s">
        <v>83</v>
      </c>
      <c r="C115" s="16" t="s">
        <v>145</v>
      </c>
      <c r="D115" s="17" t="s">
        <v>84</v>
      </c>
      <c r="E115" s="18" t="s">
        <v>389</v>
      </c>
      <c r="F115" s="19">
        <v>24</v>
      </c>
      <c r="G115" s="20">
        <v>24</v>
      </c>
      <c r="H115" s="16" t="s">
        <v>2</v>
      </c>
      <c r="I115" s="21">
        <v>12.76</v>
      </c>
      <c r="J115" s="22">
        <v>12.76</v>
      </c>
      <c r="K115" s="23">
        <v>0.2034</v>
      </c>
      <c r="L115" s="22">
        <v>15.36</v>
      </c>
      <c r="M115" s="21">
        <f t="shared" si="28"/>
        <v>368.64</v>
      </c>
    </row>
    <row r="116" spans="1:13" ht="25.5" x14ac:dyDescent="0.2">
      <c r="A116" s="14" t="s">
        <v>438</v>
      </c>
      <c r="B116" s="15" t="s">
        <v>87</v>
      </c>
      <c r="C116" s="16" t="s">
        <v>145</v>
      </c>
      <c r="D116" s="17" t="s">
        <v>88</v>
      </c>
      <c r="E116" s="18" t="s">
        <v>390</v>
      </c>
      <c r="F116" s="19">
        <v>210.9</v>
      </c>
      <c r="G116" s="20">
        <v>210.9</v>
      </c>
      <c r="H116" s="16" t="s">
        <v>2</v>
      </c>
      <c r="I116" s="21">
        <v>30.1</v>
      </c>
      <c r="J116" s="22">
        <v>30.1</v>
      </c>
      <c r="K116" s="23">
        <v>0.2034</v>
      </c>
      <c r="L116" s="22">
        <v>36.22</v>
      </c>
      <c r="M116" s="21">
        <f t="shared" si="28"/>
        <v>7638.8</v>
      </c>
    </row>
    <row r="117" spans="1:13" ht="25.5" x14ac:dyDescent="0.2">
      <c r="A117" s="14" t="s">
        <v>439</v>
      </c>
      <c r="B117" s="15" t="s">
        <v>97</v>
      </c>
      <c r="C117" s="16" t="s">
        <v>145</v>
      </c>
      <c r="D117" s="17" t="s">
        <v>98</v>
      </c>
      <c r="E117" s="18" t="s">
        <v>391</v>
      </c>
      <c r="F117" s="19">
        <v>210.9</v>
      </c>
      <c r="G117" s="20">
        <v>210.9</v>
      </c>
      <c r="H117" s="16" t="s">
        <v>2</v>
      </c>
      <c r="I117" s="21">
        <v>19.02</v>
      </c>
      <c r="J117" s="22">
        <v>19.02</v>
      </c>
      <c r="K117" s="23">
        <v>0.2034</v>
      </c>
      <c r="L117" s="22">
        <v>22.89</v>
      </c>
      <c r="M117" s="21">
        <f t="shared" si="28"/>
        <v>4827.5</v>
      </c>
    </row>
    <row r="118" spans="1:13" ht="38.25" x14ac:dyDescent="0.2">
      <c r="A118" s="14" t="s">
        <v>440</v>
      </c>
      <c r="B118" s="15" t="s">
        <v>89</v>
      </c>
      <c r="C118" s="16" t="s">
        <v>145</v>
      </c>
      <c r="D118" s="17" t="s">
        <v>90</v>
      </c>
      <c r="E118" s="18" t="s">
        <v>392</v>
      </c>
      <c r="F118" s="19">
        <v>24</v>
      </c>
      <c r="G118" s="20">
        <v>24</v>
      </c>
      <c r="H118" s="16" t="s">
        <v>2</v>
      </c>
      <c r="I118" s="21">
        <v>307.2</v>
      </c>
      <c r="J118" s="22">
        <v>307.2</v>
      </c>
      <c r="K118" s="23">
        <v>0.2034</v>
      </c>
      <c r="L118" s="22">
        <v>369.68</v>
      </c>
      <c r="M118" s="21">
        <f t="shared" si="28"/>
        <v>8872.32</v>
      </c>
    </row>
    <row r="119" spans="1:13" ht="51" x14ac:dyDescent="0.2">
      <c r="A119" s="14" t="s">
        <v>441</v>
      </c>
      <c r="B119" s="15" t="s">
        <v>99</v>
      </c>
      <c r="C119" s="16" t="s">
        <v>145</v>
      </c>
      <c r="D119" s="17" t="s">
        <v>100</v>
      </c>
      <c r="E119" s="18" t="s">
        <v>393</v>
      </c>
      <c r="F119" s="19">
        <v>210.9</v>
      </c>
      <c r="G119" s="20">
        <v>210.9</v>
      </c>
      <c r="H119" s="16" t="s">
        <v>2</v>
      </c>
      <c r="I119" s="21">
        <v>36.299999999999997</v>
      </c>
      <c r="J119" s="22">
        <v>36.299999999999997</v>
      </c>
      <c r="K119" s="23">
        <v>0.2034</v>
      </c>
      <c r="L119" s="22">
        <v>43.68</v>
      </c>
      <c r="M119" s="21">
        <f t="shared" si="28"/>
        <v>9212.11</v>
      </c>
    </row>
    <row r="120" spans="1:13" ht="12.75" x14ac:dyDescent="0.2">
      <c r="A120" s="14" t="s">
        <v>503</v>
      </c>
      <c r="B120" s="15" t="s">
        <v>142</v>
      </c>
      <c r="C120" s="16" t="s">
        <v>145</v>
      </c>
      <c r="D120" s="17" t="s">
        <v>143</v>
      </c>
      <c r="E120" s="18" t="s">
        <v>455</v>
      </c>
      <c r="F120" s="19">
        <v>49.5</v>
      </c>
      <c r="G120" s="20">
        <v>49.5</v>
      </c>
      <c r="H120" s="16" t="s">
        <v>2</v>
      </c>
      <c r="I120" s="21">
        <v>15.9</v>
      </c>
      <c r="J120" s="22">
        <v>15.9</v>
      </c>
      <c r="K120" s="23">
        <v>0.2034</v>
      </c>
      <c r="L120" s="22">
        <v>19.13</v>
      </c>
      <c r="M120" s="21">
        <f t="shared" si="28"/>
        <v>946.94</v>
      </c>
    </row>
    <row r="121" spans="1:13" ht="12.75" x14ac:dyDescent="0.2">
      <c r="A121" s="9" t="s">
        <v>182</v>
      </c>
      <c r="B121" s="13" t="s">
        <v>265</v>
      </c>
      <c r="C121" s="9"/>
      <c r="D121" s="10"/>
      <c r="E121" s="10"/>
      <c r="F121" s="9"/>
      <c r="G121" s="10"/>
      <c r="H121" s="10"/>
      <c r="I121" s="10"/>
      <c r="J121" s="11"/>
      <c r="K121" s="12"/>
      <c r="L121" s="11"/>
      <c r="M121" s="11">
        <f>SUM(M122:M126)</f>
        <v>78107.779999999984</v>
      </c>
    </row>
    <row r="122" spans="1:13" ht="51" x14ac:dyDescent="0.2">
      <c r="A122" s="14" t="s">
        <v>442</v>
      </c>
      <c r="B122" s="15" t="s">
        <v>91</v>
      </c>
      <c r="C122" s="16" t="s">
        <v>145</v>
      </c>
      <c r="D122" s="17" t="s">
        <v>92</v>
      </c>
      <c r="E122" s="18" t="s">
        <v>399</v>
      </c>
      <c r="F122" s="19">
        <v>23.25</v>
      </c>
      <c r="G122" s="20">
        <v>23.25</v>
      </c>
      <c r="H122" s="16" t="s">
        <v>2</v>
      </c>
      <c r="I122" s="21">
        <v>957.52</v>
      </c>
      <c r="J122" s="22">
        <v>957.52</v>
      </c>
      <c r="K122" s="23">
        <v>0.2034</v>
      </c>
      <c r="L122" s="22">
        <v>1152.28</v>
      </c>
      <c r="M122" s="21">
        <f t="shared" ref="M122:M126" si="29">ROUND(L122*G122,2)</f>
        <v>26790.51</v>
      </c>
    </row>
    <row r="123" spans="1:13" ht="51" x14ac:dyDescent="0.2">
      <c r="A123" s="14" t="s">
        <v>443</v>
      </c>
      <c r="B123" s="15" t="s">
        <v>91</v>
      </c>
      <c r="C123" s="16" t="s">
        <v>145</v>
      </c>
      <c r="D123" s="17" t="s">
        <v>92</v>
      </c>
      <c r="E123" s="18" t="s">
        <v>567</v>
      </c>
      <c r="F123" s="19">
        <v>9</v>
      </c>
      <c r="G123" s="20">
        <v>9</v>
      </c>
      <c r="H123" s="16" t="s">
        <v>2</v>
      </c>
      <c r="I123" s="21">
        <v>957.52</v>
      </c>
      <c r="J123" s="22">
        <v>957.52</v>
      </c>
      <c r="K123" s="23">
        <v>0.2034</v>
      </c>
      <c r="L123" s="22">
        <v>1152.28</v>
      </c>
      <c r="M123" s="21">
        <f t="shared" ref="M123" si="30">ROUND(L123*G123,2)</f>
        <v>10370.52</v>
      </c>
    </row>
    <row r="124" spans="1:13" ht="51" x14ac:dyDescent="0.2">
      <c r="A124" s="14" t="s">
        <v>444</v>
      </c>
      <c r="B124" s="15" t="s">
        <v>91</v>
      </c>
      <c r="C124" s="16" t="s">
        <v>145</v>
      </c>
      <c r="D124" s="17" t="s">
        <v>92</v>
      </c>
      <c r="E124" s="18" t="s">
        <v>566</v>
      </c>
      <c r="F124" s="19">
        <v>23.25</v>
      </c>
      <c r="G124" s="20">
        <v>23.25</v>
      </c>
      <c r="H124" s="16" t="s">
        <v>2</v>
      </c>
      <c r="I124" s="21">
        <v>957.52</v>
      </c>
      <c r="J124" s="22">
        <v>957.52</v>
      </c>
      <c r="K124" s="23">
        <v>0.2034</v>
      </c>
      <c r="L124" s="22">
        <v>1152.28</v>
      </c>
      <c r="M124" s="21">
        <f t="shared" si="29"/>
        <v>26790.51</v>
      </c>
    </row>
    <row r="125" spans="1:13" ht="38.25" x14ac:dyDescent="0.2">
      <c r="A125" s="14" t="s">
        <v>445</v>
      </c>
      <c r="B125" s="15" t="s">
        <v>91</v>
      </c>
      <c r="C125" s="16" t="s">
        <v>145</v>
      </c>
      <c r="D125" s="17" t="s">
        <v>92</v>
      </c>
      <c r="E125" s="18" t="s">
        <v>266</v>
      </c>
      <c r="F125" s="19">
        <v>8.8000000000000007</v>
      </c>
      <c r="G125" s="20">
        <v>8.8000000000000007</v>
      </c>
      <c r="H125" s="16" t="s">
        <v>2</v>
      </c>
      <c r="I125" s="21">
        <v>957.52</v>
      </c>
      <c r="J125" s="22">
        <v>957.52</v>
      </c>
      <c r="K125" s="23">
        <v>0.2034</v>
      </c>
      <c r="L125" s="22">
        <v>1152.28</v>
      </c>
      <c r="M125" s="21">
        <f t="shared" si="29"/>
        <v>10140.06</v>
      </c>
    </row>
    <row r="126" spans="1:13" ht="25.5" x14ac:dyDescent="0.2">
      <c r="A126" s="14" t="s">
        <v>446</v>
      </c>
      <c r="B126" s="15" t="s">
        <v>101</v>
      </c>
      <c r="C126" s="16" t="s">
        <v>145</v>
      </c>
      <c r="D126" s="17" t="s">
        <v>102</v>
      </c>
      <c r="E126" s="18" t="s">
        <v>267</v>
      </c>
      <c r="F126" s="19">
        <v>64.3</v>
      </c>
      <c r="G126" s="20">
        <v>64.3</v>
      </c>
      <c r="H126" s="16" t="s">
        <v>2</v>
      </c>
      <c r="I126" s="21">
        <v>51.9</v>
      </c>
      <c r="J126" s="22">
        <v>51.9</v>
      </c>
      <c r="K126" s="23">
        <v>0.2034</v>
      </c>
      <c r="L126" s="22">
        <v>62.46</v>
      </c>
      <c r="M126" s="21">
        <f t="shared" si="29"/>
        <v>4016.18</v>
      </c>
    </row>
    <row r="127" spans="1:13" ht="12.75" x14ac:dyDescent="0.2">
      <c r="A127" s="9" t="s">
        <v>183</v>
      </c>
      <c r="B127" s="13" t="s">
        <v>526</v>
      </c>
      <c r="C127" s="9"/>
      <c r="D127" s="10"/>
      <c r="E127" s="10"/>
      <c r="F127" s="9"/>
      <c r="G127" s="10"/>
      <c r="H127" s="10"/>
      <c r="I127" s="10"/>
      <c r="J127" s="11"/>
      <c r="K127" s="12"/>
      <c r="L127" s="11"/>
      <c r="M127" s="11">
        <f>SUM(M128:M147)</f>
        <v>13888.410000000002</v>
      </c>
    </row>
    <row r="128" spans="1:13" ht="63.75" x14ac:dyDescent="0.2">
      <c r="A128" s="14" t="s">
        <v>449</v>
      </c>
      <c r="B128" s="15">
        <v>93653</v>
      </c>
      <c r="C128" s="16" t="s">
        <v>569</v>
      </c>
      <c r="D128" s="17" t="s">
        <v>570</v>
      </c>
      <c r="E128" s="18" t="s">
        <v>541</v>
      </c>
      <c r="F128" s="19">
        <v>2</v>
      </c>
      <c r="G128" s="20">
        <v>2</v>
      </c>
      <c r="H128" s="16" t="s">
        <v>0</v>
      </c>
      <c r="I128" s="21">
        <v>11.92</v>
      </c>
      <c r="J128" s="22">
        <v>11.92</v>
      </c>
      <c r="K128" s="23">
        <v>0.2034</v>
      </c>
      <c r="L128" s="22">
        <v>14.34</v>
      </c>
      <c r="M128" s="21">
        <f t="shared" ref="M128:M129" si="31">ROUND(L128*G128,2)</f>
        <v>28.68</v>
      </c>
    </row>
    <row r="129" spans="1:13" ht="38.25" x14ac:dyDescent="0.2">
      <c r="A129" s="14" t="s">
        <v>450</v>
      </c>
      <c r="B129" s="15" t="s">
        <v>117</v>
      </c>
      <c r="C129" s="16" t="s">
        <v>145</v>
      </c>
      <c r="D129" s="17" t="s">
        <v>118</v>
      </c>
      <c r="E129" s="18" t="s">
        <v>542</v>
      </c>
      <c r="F129" s="19">
        <v>350</v>
      </c>
      <c r="G129" s="20">
        <v>350</v>
      </c>
      <c r="H129" s="16" t="s">
        <v>3</v>
      </c>
      <c r="I129" s="21">
        <v>3.56</v>
      </c>
      <c r="J129" s="22">
        <v>3.56</v>
      </c>
      <c r="K129" s="23">
        <v>0.2034</v>
      </c>
      <c r="L129" s="22">
        <v>4.28</v>
      </c>
      <c r="M129" s="21">
        <f t="shared" si="31"/>
        <v>1498</v>
      </c>
    </row>
    <row r="130" spans="1:13" ht="38.25" x14ac:dyDescent="0.2">
      <c r="A130" s="14" t="s">
        <v>527</v>
      </c>
      <c r="B130" s="15" t="s">
        <v>113</v>
      </c>
      <c r="C130" s="16" t="s">
        <v>145</v>
      </c>
      <c r="D130" s="17" t="s">
        <v>114</v>
      </c>
      <c r="E130" s="18" t="s">
        <v>543</v>
      </c>
      <c r="F130" s="19">
        <v>50</v>
      </c>
      <c r="G130" s="20">
        <v>50</v>
      </c>
      <c r="H130" s="16" t="s">
        <v>3</v>
      </c>
      <c r="I130" s="21">
        <v>7.03</v>
      </c>
      <c r="J130" s="22">
        <v>7.03</v>
      </c>
      <c r="K130" s="23">
        <v>0.2034</v>
      </c>
      <c r="L130" s="22">
        <v>8.4600000000000009</v>
      </c>
      <c r="M130" s="21">
        <f t="shared" ref="M130:M147" si="32">ROUND(L130*G130,2)</f>
        <v>423</v>
      </c>
    </row>
    <row r="131" spans="1:13" ht="89.25" x14ac:dyDescent="0.2">
      <c r="A131" s="14" t="s">
        <v>528</v>
      </c>
      <c r="B131" s="15">
        <v>97882</v>
      </c>
      <c r="C131" s="16" t="s">
        <v>569</v>
      </c>
      <c r="D131" s="17" t="s">
        <v>150</v>
      </c>
      <c r="E131" s="18" t="s">
        <v>523</v>
      </c>
      <c r="F131" s="19">
        <v>4</v>
      </c>
      <c r="G131" s="20">
        <v>4</v>
      </c>
      <c r="H131" s="16" t="s">
        <v>0</v>
      </c>
      <c r="I131" s="21">
        <v>246.04</v>
      </c>
      <c r="J131" s="22">
        <v>246.04</v>
      </c>
      <c r="K131" s="23">
        <v>0.2034</v>
      </c>
      <c r="L131" s="22">
        <v>296.08</v>
      </c>
      <c r="M131" s="21">
        <f t="shared" si="32"/>
        <v>1184.32</v>
      </c>
    </row>
    <row r="132" spans="1:13" ht="89.25" x14ac:dyDescent="0.2">
      <c r="A132" s="14" t="s">
        <v>529</v>
      </c>
      <c r="B132" s="15">
        <v>91835</v>
      </c>
      <c r="C132" s="16" t="s">
        <v>569</v>
      </c>
      <c r="D132" s="17" t="s">
        <v>231</v>
      </c>
      <c r="E132" s="18" t="s">
        <v>544</v>
      </c>
      <c r="F132" s="19">
        <v>50</v>
      </c>
      <c r="G132" s="20">
        <v>50</v>
      </c>
      <c r="H132" s="16" t="s">
        <v>3</v>
      </c>
      <c r="I132" s="21">
        <v>23.97</v>
      </c>
      <c r="J132" s="22">
        <v>23.97</v>
      </c>
      <c r="K132" s="23">
        <v>0.2034</v>
      </c>
      <c r="L132" s="22">
        <v>28.85</v>
      </c>
      <c r="M132" s="21">
        <f t="shared" si="32"/>
        <v>1442.5</v>
      </c>
    </row>
    <row r="133" spans="1:13" ht="25.5" x14ac:dyDescent="0.2">
      <c r="A133" s="14" t="s">
        <v>530</v>
      </c>
      <c r="B133" s="15" t="s">
        <v>123</v>
      </c>
      <c r="C133" s="16" t="s">
        <v>145</v>
      </c>
      <c r="D133" s="17" t="s">
        <v>124</v>
      </c>
      <c r="E133" s="18" t="s">
        <v>545</v>
      </c>
      <c r="F133" s="19">
        <v>6</v>
      </c>
      <c r="G133" s="20">
        <v>6</v>
      </c>
      <c r="H133" s="16" t="s">
        <v>0</v>
      </c>
      <c r="I133" s="21">
        <v>20.82</v>
      </c>
      <c r="J133" s="22">
        <v>20.82</v>
      </c>
      <c r="K133" s="23">
        <v>0.2034</v>
      </c>
      <c r="L133" s="22">
        <v>25.05</v>
      </c>
      <c r="M133" s="21">
        <f t="shared" si="32"/>
        <v>150.30000000000001</v>
      </c>
    </row>
    <row r="134" spans="1:13" ht="12.75" x14ac:dyDescent="0.2">
      <c r="A134" s="14" t="s">
        <v>531</v>
      </c>
      <c r="B134" s="15" t="s">
        <v>119</v>
      </c>
      <c r="C134" s="16" t="s">
        <v>145</v>
      </c>
      <c r="D134" s="17" t="s">
        <v>120</v>
      </c>
      <c r="E134" s="18" t="s">
        <v>545</v>
      </c>
      <c r="F134" s="19">
        <v>6</v>
      </c>
      <c r="G134" s="20">
        <v>6</v>
      </c>
      <c r="H134" s="16" t="s">
        <v>0</v>
      </c>
      <c r="I134" s="21">
        <v>17.27</v>
      </c>
      <c r="J134" s="22">
        <v>17.27</v>
      </c>
      <c r="K134" s="23">
        <v>0.2034</v>
      </c>
      <c r="L134" s="22">
        <v>20.78</v>
      </c>
      <c r="M134" s="21">
        <f t="shared" si="32"/>
        <v>124.68</v>
      </c>
    </row>
    <row r="135" spans="1:13" ht="12.75" x14ac:dyDescent="0.2">
      <c r="A135" s="14" t="s">
        <v>532</v>
      </c>
      <c r="B135" s="15" t="s">
        <v>121</v>
      </c>
      <c r="C135" s="16" t="s">
        <v>145</v>
      </c>
      <c r="D135" s="17" t="s">
        <v>122</v>
      </c>
      <c r="E135" s="18" t="s">
        <v>545</v>
      </c>
      <c r="F135" s="19">
        <v>2</v>
      </c>
      <c r="G135" s="20">
        <v>2</v>
      </c>
      <c r="H135" s="16" t="s">
        <v>0</v>
      </c>
      <c r="I135" s="21">
        <v>20.350000000000001</v>
      </c>
      <c r="J135" s="22">
        <v>20.350000000000001</v>
      </c>
      <c r="K135" s="23">
        <v>0.2034</v>
      </c>
      <c r="L135" s="22">
        <v>24.49</v>
      </c>
      <c r="M135" s="21">
        <f t="shared" si="32"/>
        <v>48.98</v>
      </c>
    </row>
    <row r="136" spans="1:13" ht="51" x14ac:dyDescent="0.2">
      <c r="A136" s="14" t="s">
        <v>533</v>
      </c>
      <c r="B136" s="15">
        <v>38095</v>
      </c>
      <c r="C136" s="16" t="s">
        <v>170</v>
      </c>
      <c r="D136" s="17" t="s">
        <v>230</v>
      </c>
      <c r="E136" s="18" t="s">
        <v>545</v>
      </c>
      <c r="F136" s="19">
        <v>2</v>
      </c>
      <c r="G136" s="20">
        <v>2</v>
      </c>
      <c r="H136" s="16" t="s">
        <v>0</v>
      </c>
      <c r="I136" s="21">
        <v>5.24</v>
      </c>
      <c r="J136" s="22">
        <v>5.24</v>
      </c>
      <c r="K136" s="23">
        <v>0.2034</v>
      </c>
      <c r="L136" s="22">
        <v>6.31</v>
      </c>
      <c r="M136" s="21">
        <f t="shared" si="32"/>
        <v>12.62</v>
      </c>
    </row>
    <row r="137" spans="1:13" ht="63.75" x14ac:dyDescent="0.2">
      <c r="A137" s="14" t="s">
        <v>534</v>
      </c>
      <c r="B137" s="15">
        <v>101657</v>
      </c>
      <c r="C137" s="16" t="s">
        <v>569</v>
      </c>
      <c r="D137" s="17" t="s">
        <v>232</v>
      </c>
      <c r="E137" s="18" t="s">
        <v>546</v>
      </c>
      <c r="F137" s="19">
        <v>4</v>
      </c>
      <c r="G137" s="20">
        <v>4</v>
      </c>
      <c r="H137" s="16" t="s">
        <v>0</v>
      </c>
      <c r="I137" s="21">
        <v>344.12</v>
      </c>
      <c r="J137" s="22">
        <v>344.12</v>
      </c>
      <c r="K137" s="23">
        <v>0.2034</v>
      </c>
      <c r="L137" s="22">
        <v>414.11</v>
      </c>
      <c r="M137" s="21">
        <f t="shared" si="32"/>
        <v>1656.44</v>
      </c>
    </row>
    <row r="138" spans="1:13" ht="38.25" x14ac:dyDescent="0.2">
      <c r="A138" s="14" t="s">
        <v>58</v>
      </c>
      <c r="B138" s="15" t="s">
        <v>127</v>
      </c>
      <c r="C138" s="16" t="s">
        <v>145</v>
      </c>
      <c r="D138" s="17" t="s">
        <v>128</v>
      </c>
      <c r="E138" s="18" t="s">
        <v>547</v>
      </c>
      <c r="F138" s="19">
        <v>2</v>
      </c>
      <c r="G138" s="20">
        <v>2</v>
      </c>
      <c r="H138" s="16" t="s">
        <v>0</v>
      </c>
      <c r="I138" s="21">
        <v>1656.21</v>
      </c>
      <c r="J138" s="22">
        <v>1656.21</v>
      </c>
      <c r="K138" s="23">
        <v>0.2034</v>
      </c>
      <c r="L138" s="22">
        <v>1993.08</v>
      </c>
      <c r="M138" s="21">
        <f t="shared" si="32"/>
        <v>3986.16</v>
      </c>
    </row>
    <row r="139" spans="1:13" ht="25.5" x14ac:dyDescent="0.2">
      <c r="A139" s="14" t="s">
        <v>535</v>
      </c>
      <c r="B139" s="15" t="s">
        <v>129</v>
      </c>
      <c r="C139" s="16" t="s">
        <v>145</v>
      </c>
      <c r="D139" s="17" t="s">
        <v>130</v>
      </c>
      <c r="E139" s="18" t="s">
        <v>547</v>
      </c>
      <c r="F139" s="19">
        <v>2</v>
      </c>
      <c r="G139" s="20">
        <v>2</v>
      </c>
      <c r="H139" s="16" t="s">
        <v>0</v>
      </c>
      <c r="I139" s="21">
        <v>115.48</v>
      </c>
      <c r="J139" s="22">
        <v>115.48</v>
      </c>
      <c r="K139" s="23">
        <v>0.2034</v>
      </c>
      <c r="L139" s="22">
        <v>138.97</v>
      </c>
      <c r="M139" s="21">
        <f t="shared" si="32"/>
        <v>277.94</v>
      </c>
    </row>
    <row r="140" spans="1:13" ht="42.75" customHeight="1" x14ac:dyDescent="0.2">
      <c r="A140" s="14" t="s">
        <v>536</v>
      </c>
      <c r="B140" s="15" t="s">
        <v>125</v>
      </c>
      <c r="C140" s="16" t="s">
        <v>145</v>
      </c>
      <c r="D140" s="17" t="s">
        <v>126</v>
      </c>
      <c r="E140" s="18" t="s">
        <v>548</v>
      </c>
      <c r="F140" s="19">
        <v>5</v>
      </c>
      <c r="G140" s="20">
        <v>5</v>
      </c>
      <c r="H140" s="16" t="s">
        <v>0</v>
      </c>
      <c r="I140" s="21">
        <v>102.59</v>
      </c>
      <c r="J140" s="22">
        <v>102.59</v>
      </c>
      <c r="K140" s="23">
        <v>0.2034</v>
      </c>
      <c r="L140" s="22">
        <v>123.46</v>
      </c>
      <c r="M140" s="21">
        <f t="shared" si="32"/>
        <v>617.29999999999995</v>
      </c>
    </row>
    <row r="141" spans="1:13" ht="38.25" x14ac:dyDescent="0.2">
      <c r="A141" s="14" t="s">
        <v>537</v>
      </c>
      <c r="B141" s="15" t="s">
        <v>224</v>
      </c>
      <c r="C141" s="16" t="s">
        <v>206</v>
      </c>
      <c r="D141" s="17" t="s">
        <v>234</v>
      </c>
      <c r="E141" s="18" t="s">
        <v>549</v>
      </c>
      <c r="F141" s="19">
        <v>6</v>
      </c>
      <c r="G141" s="20">
        <v>6</v>
      </c>
      <c r="H141" s="16" t="s">
        <v>0</v>
      </c>
      <c r="I141" s="21">
        <v>18.219512195121951</v>
      </c>
      <c r="J141" s="22">
        <v>18.219512195121951</v>
      </c>
      <c r="K141" s="23">
        <v>0.2034</v>
      </c>
      <c r="L141" s="22">
        <v>21.93</v>
      </c>
      <c r="M141" s="21">
        <f t="shared" si="32"/>
        <v>131.58000000000001</v>
      </c>
    </row>
    <row r="142" spans="1:13" ht="38.25" x14ac:dyDescent="0.2">
      <c r="A142" s="14" t="s">
        <v>538</v>
      </c>
      <c r="B142" s="15" t="s">
        <v>552</v>
      </c>
      <c r="C142" s="16" t="s">
        <v>556</v>
      </c>
      <c r="D142" s="17" t="s">
        <v>553</v>
      </c>
      <c r="E142" s="18" t="s">
        <v>523</v>
      </c>
      <c r="F142" s="19">
        <v>6</v>
      </c>
      <c r="G142" s="20">
        <v>6</v>
      </c>
      <c r="H142" s="16" t="s">
        <v>0</v>
      </c>
      <c r="I142" s="21">
        <v>35</v>
      </c>
      <c r="J142" s="22">
        <v>35</v>
      </c>
      <c r="K142" s="40">
        <v>0.1384</v>
      </c>
      <c r="L142" s="22">
        <v>39.840000000000003</v>
      </c>
      <c r="M142" s="21">
        <f t="shared" si="32"/>
        <v>239.04</v>
      </c>
    </row>
    <row r="143" spans="1:13" ht="38.25" x14ac:dyDescent="0.2">
      <c r="A143" s="14" t="s">
        <v>59</v>
      </c>
      <c r="B143" s="15" t="s">
        <v>554</v>
      </c>
      <c r="C143" s="16" t="s">
        <v>556</v>
      </c>
      <c r="D143" s="17" t="s">
        <v>555</v>
      </c>
      <c r="E143" s="18" t="s">
        <v>523</v>
      </c>
      <c r="F143" s="19">
        <v>6</v>
      </c>
      <c r="G143" s="20">
        <v>6</v>
      </c>
      <c r="H143" s="16" t="s">
        <v>0</v>
      </c>
      <c r="I143" s="21">
        <v>58.9</v>
      </c>
      <c r="J143" s="22">
        <v>58.9</v>
      </c>
      <c r="K143" s="40">
        <v>0.1384</v>
      </c>
      <c r="L143" s="22">
        <v>67.05</v>
      </c>
      <c r="M143" s="21">
        <f t="shared" si="32"/>
        <v>402.3</v>
      </c>
    </row>
    <row r="144" spans="1:13" ht="12.75" x14ac:dyDescent="0.2">
      <c r="A144" s="14" t="s">
        <v>539</v>
      </c>
      <c r="B144" s="15" t="s">
        <v>29</v>
      </c>
      <c r="C144" s="16" t="s">
        <v>145</v>
      </c>
      <c r="D144" s="17" t="s">
        <v>30</v>
      </c>
      <c r="E144" s="18" t="s">
        <v>550</v>
      </c>
      <c r="F144" s="19">
        <v>4</v>
      </c>
      <c r="G144" s="20">
        <v>4</v>
      </c>
      <c r="H144" s="16" t="s">
        <v>0</v>
      </c>
      <c r="I144" s="21">
        <v>285.5</v>
      </c>
      <c r="J144" s="22">
        <v>285.5</v>
      </c>
      <c r="K144" s="23">
        <v>0.2034</v>
      </c>
      <c r="L144" s="22">
        <v>343.57</v>
      </c>
      <c r="M144" s="21">
        <f t="shared" si="32"/>
        <v>1374.28</v>
      </c>
    </row>
    <row r="145" spans="1:13" ht="12.75" x14ac:dyDescent="0.2">
      <c r="A145" s="14" t="s">
        <v>62</v>
      </c>
      <c r="B145" s="15" t="s">
        <v>31</v>
      </c>
      <c r="C145" s="16" t="s">
        <v>145</v>
      </c>
      <c r="D145" s="17" t="s">
        <v>32</v>
      </c>
      <c r="E145" s="18" t="s">
        <v>550</v>
      </c>
      <c r="F145" s="19">
        <v>1</v>
      </c>
      <c r="G145" s="20">
        <v>1</v>
      </c>
      <c r="H145" s="16" t="s">
        <v>0</v>
      </c>
      <c r="I145" s="21">
        <v>175.91</v>
      </c>
      <c r="J145" s="22">
        <v>175.91</v>
      </c>
      <c r="K145" s="23">
        <v>0.2034</v>
      </c>
      <c r="L145" s="22">
        <v>211.69</v>
      </c>
      <c r="M145" s="21">
        <f t="shared" si="32"/>
        <v>211.69</v>
      </c>
    </row>
    <row r="146" spans="1:13" ht="38.25" x14ac:dyDescent="0.2">
      <c r="A146" s="14" t="s">
        <v>540</v>
      </c>
      <c r="B146" s="15" t="s">
        <v>50</v>
      </c>
      <c r="C146" s="16" t="s">
        <v>145</v>
      </c>
      <c r="D146" s="17" t="s">
        <v>51</v>
      </c>
      <c r="E146" s="18" t="s">
        <v>551</v>
      </c>
      <c r="F146" s="19">
        <v>2</v>
      </c>
      <c r="G146" s="20">
        <v>2</v>
      </c>
      <c r="H146" s="16" t="s">
        <v>4</v>
      </c>
      <c r="I146" s="21">
        <v>11.47</v>
      </c>
      <c r="J146" s="22">
        <v>11.47</v>
      </c>
      <c r="K146" s="23">
        <v>0.2034</v>
      </c>
      <c r="L146" s="22">
        <v>13.8</v>
      </c>
      <c r="M146" s="21">
        <f t="shared" si="32"/>
        <v>27.6</v>
      </c>
    </row>
    <row r="147" spans="1:13" ht="25.5" x14ac:dyDescent="0.2">
      <c r="A147" s="14" t="s">
        <v>64</v>
      </c>
      <c r="B147" s="15" t="s">
        <v>46</v>
      </c>
      <c r="C147" s="16" t="s">
        <v>145</v>
      </c>
      <c r="D147" s="17" t="s">
        <v>47</v>
      </c>
      <c r="E147" s="18" t="s">
        <v>551</v>
      </c>
      <c r="F147" s="19">
        <v>2</v>
      </c>
      <c r="G147" s="20">
        <v>2</v>
      </c>
      <c r="H147" s="16" t="s">
        <v>4</v>
      </c>
      <c r="I147" s="21">
        <v>21.19</v>
      </c>
      <c r="J147" s="22">
        <v>21.19</v>
      </c>
      <c r="K147" s="23">
        <v>0.2034</v>
      </c>
      <c r="L147" s="22">
        <v>25.5</v>
      </c>
      <c r="M147" s="21">
        <f t="shared" si="32"/>
        <v>51</v>
      </c>
    </row>
    <row r="148" spans="1:13" ht="12.75" x14ac:dyDescent="0.2">
      <c r="A148" s="9" t="s">
        <v>189</v>
      </c>
      <c r="B148" s="13" t="s">
        <v>264</v>
      </c>
      <c r="C148" s="9"/>
      <c r="D148" s="10"/>
      <c r="E148" s="10"/>
      <c r="F148" s="9"/>
      <c r="G148" s="10"/>
      <c r="H148" s="10"/>
      <c r="I148" s="10"/>
      <c r="J148" s="11"/>
      <c r="K148" s="12"/>
      <c r="L148" s="11"/>
      <c r="M148" s="11">
        <f>M149+M150</f>
        <v>24735.17</v>
      </c>
    </row>
    <row r="149" spans="1:13" ht="38.25" x14ac:dyDescent="0.2">
      <c r="A149" s="14" t="s">
        <v>451</v>
      </c>
      <c r="B149" s="15" t="s">
        <v>103</v>
      </c>
      <c r="C149" s="16" t="s">
        <v>145</v>
      </c>
      <c r="D149" s="17" t="s">
        <v>104</v>
      </c>
      <c r="E149" s="18" t="s">
        <v>448</v>
      </c>
      <c r="F149" s="19">
        <v>51</v>
      </c>
      <c r="G149" s="20">
        <v>51</v>
      </c>
      <c r="H149" s="16" t="s">
        <v>0</v>
      </c>
      <c r="I149" s="21">
        <v>168.05</v>
      </c>
      <c r="J149" s="22">
        <v>168.05</v>
      </c>
      <c r="K149" s="23">
        <v>0.2034</v>
      </c>
      <c r="L149" s="22">
        <v>202.23</v>
      </c>
      <c r="M149" s="21">
        <f t="shared" si="0"/>
        <v>10313.73</v>
      </c>
    </row>
    <row r="150" spans="1:13" ht="25.5" x14ac:dyDescent="0.2">
      <c r="A150" s="14" t="s">
        <v>452</v>
      </c>
      <c r="B150" s="15" t="s">
        <v>226</v>
      </c>
      <c r="C150" s="16" t="s">
        <v>206</v>
      </c>
      <c r="D150" s="17" t="s">
        <v>208</v>
      </c>
      <c r="E150" s="18" t="s">
        <v>447</v>
      </c>
      <c r="F150" s="19">
        <v>46.410000000000004</v>
      </c>
      <c r="G150" s="20">
        <v>46.41</v>
      </c>
      <c r="H150" s="16" t="s">
        <v>2</v>
      </c>
      <c r="I150" s="21">
        <v>258.21951219512198</v>
      </c>
      <c r="J150" s="22">
        <v>258.21951219512198</v>
      </c>
      <c r="K150" s="23">
        <v>0.2034</v>
      </c>
      <c r="L150" s="22">
        <v>310.74</v>
      </c>
      <c r="M150" s="21">
        <f t="shared" si="0"/>
        <v>14421.44</v>
      </c>
    </row>
    <row r="151" spans="1:13" ht="12.75" x14ac:dyDescent="0.2">
      <c r="A151" s="9" t="s">
        <v>501</v>
      </c>
      <c r="B151" s="13" t="s">
        <v>500</v>
      </c>
      <c r="C151" s="9"/>
      <c r="D151" s="10"/>
      <c r="E151" s="10"/>
      <c r="F151" s="9"/>
      <c r="G151" s="10"/>
      <c r="H151" s="10"/>
      <c r="I151" s="10"/>
      <c r="J151" s="11"/>
      <c r="K151" s="12"/>
      <c r="L151" s="11"/>
      <c r="M151" s="11">
        <f>SUM(M152:M153)</f>
        <v>5336.6399999999994</v>
      </c>
    </row>
    <row r="152" spans="1:13" ht="38.25" x14ac:dyDescent="0.2">
      <c r="A152" s="14" t="s">
        <v>505</v>
      </c>
      <c r="B152" s="15" t="s">
        <v>134</v>
      </c>
      <c r="C152" s="16" t="s">
        <v>145</v>
      </c>
      <c r="D152" s="17" t="s">
        <v>135</v>
      </c>
      <c r="E152" s="45" t="s">
        <v>504</v>
      </c>
      <c r="F152" s="19">
        <v>1</v>
      </c>
      <c r="G152" s="20">
        <v>1</v>
      </c>
      <c r="H152" s="16" t="s">
        <v>0</v>
      </c>
      <c r="I152" s="21">
        <v>3864.04</v>
      </c>
      <c r="J152" s="22">
        <v>3864.04</v>
      </c>
      <c r="K152" s="23">
        <v>0.2034</v>
      </c>
      <c r="L152" s="22">
        <v>4649.99</v>
      </c>
      <c r="M152" s="21">
        <f t="shared" ref="M152:M153" si="33">ROUND(L152*G152,2)</f>
        <v>4649.99</v>
      </c>
    </row>
    <row r="153" spans="1:13" ht="25.5" x14ac:dyDescent="0.2">
      <c r="A153" s="14" t="s">
        <v>506</v>
      </c>
      <c r="B153" s="15" t="s">
        <v>269</v>
      </c>
      <c r="C153" s="24" t="s">
        <v>254</v>
      </c>
      <c r="D153" s="17" t="s">
        <v>270</v>
      </c>
      <c r="E153" s="45"/>
      <c r="F153" s="19">
        <v>1</v>
      </c>
      <c r="G153" s="20">
        <v>1</v>
      </c>
      <c r="H153" s="16" t="s">
        <v>271</v>
      </c>
      <c r="I153" s="21">
        <v>570.59</v>
      </c>
      <c r="J153" s="22">
        <v>570.59</v>
      </c>
      <c r="K153" s="23">
        <v>0.2034</v>
      </c>
      <c r="L153" s="22">
        <v>686.65</v>
      </c>
      <c r="M153" s="21">
        <f t="shared" si="33"/>
        <v>686.65</v>
      </c>
    </row>
    <row r="154" spans="1:13" ht="12.75" x14ac:dyDescent="0.2">
      <c r="A154" s="9" t="s">
        <v>507</v>
      </c>
      <c r="B154" s="13" t="s">
        <v>502</v>
      </c>
      <c r="C154" s="9"/>
      <c r="D154" s="10"/>
      <c r="E154" s="10"/>
      <c r="F154" s="9"/>
      <c r="G154" s="10"/>
      <c r="H154" s="10"/>
      <c r="I154" s="10"/>
      <c r="J154" s="11"/>
      <c r="K154" s="12"/>
      <c r="L154" s="11"/>
      <c r="M154" s="11">
        <f>SUM(M155:M169)</f>
        <v>19178.669999999998</v>
      </c>
    </row>
    <row r="155" spans="1:13" ht="114.75" x14ac:dyDescent="0.2">
      <c r="A155" s="14" t="s">
        <v>508</v>
      </c>
      <c r="B155" s="15" t="s">
        <v>482</v>
      </c>
      <c r="C155" s="16" t="s">
        <v>254</v>
      </c>
      <c r="D155" s="17" t="s">
        <v>521</v>
      </c>
      <c r="E155" s="18" t="s">
        <v>499</v>
      </c>
      <c r="F155" s="19">
        <v>1</v>
      </c>
      <c r="G155" s="20">
        <v>1</v>
      </c>
      <c r="H155" s="16" t="s">
        <v>271</v>
      </c>
      <c r="I155" s="21">
        <v>1658.54</v>
      </c>
      <c r="J155" s="22">
        <v>1658.54</v>
      </c>
      <c r="K155" s="23">
        <v>0.2034</v>
      </c>
      <c r="L155" s="22">
        <v>1995.89</v>
      </c>
      <c r="M155" s="21">
        <f t="shared" ref="M155:M169" si="34">ROUND(L155*G155,2)</f>
        <v>1995.89</v>
      </c>
    </row>
    <row r="156" spans="1:13" ht="63.75" x14ac:dyDescent="0.2">
      <c r="A156" s="14" t="s">
        <v>509</v>
      </c>
      <c r="B156" s="15" t="s">
        <v>223</v>
      </c>
      <c r="C156" s="16" t="s">
        <v>206</v>
      </c>
      <c r="D156" s="17" t="s">
        <v>207</v>
      </c>
      <c r="E156" s="18" t="s">
        <v>485</v>
      </c>
      <c r="F156" s="19">
        <v>1</v>
      </c>
      <c r="G156" s="20">
        <v>1</v>
      </c>
      <c r="H156" s="16" t="s">
        <v>0</v>
      </c>
      <c r="I156" s="21">
        <v>6514.0243902439024</v>
      </c>
      <c r="J156" s="22">
        <v>6514.0243902439024</v>
      </c>
      <c r="K156" s="23">
        <v>0.2034</v>
      </c>
      <c r="L156" s="22">
        <v>7838.98</v>
      </c>
      <c r="M156" s="21">
        <f t="shared" si="34"/>
        <v>7838.98</v>
      </c>
    </row>
    <row r="157" spans="1:13" ht="38.25" x14ac:dyDescent="0.2">
      <c r="A157" s="14" t="s">
        <v>510</v>
      </c>
      <c r="B157" s="15" t="s">
        <v>109</v>
      </c>
      <c r="C157" s="16" t="s">
        <v>145</v>
      </c>
      <c r="D157" s="17" t="s">
        <v>110</v>
      </c>
      <c r="E157" s="18" t="s">
        <v>486</v>
      </c>
      <c r="F157" s="19">
        <v>3</v>
      </c>
      <c r="G157" s="20">
        <v>3</v>
      </c>
      <c r="H157" s="16" t="s">
        <v>0</v>
      </c>
      <c r="I157" s="21">
        <v>77.64</v>
      </c>
      <c r="J157" s="22">
        <v>77.64</v>
      </c>
      <c r="K157" s="23">
        <v>0.2034</v>
      </c>
      <c r="L157" s="22">
        <v>93.43</v>
      </c>
      <c r="M157" s="21">
        <f t="shared" si="34"/>
        <v>280.29000000000002</v>
      </c>
    </row>
    <row r="158" spans="1:13" ht="51" x14ac:dyDescent="0.2">
      <c r="A158" s="14" t="s">
        <v>511</v>
      </c>
      <c r="B158" s="15" t="s">
        <v>111</v>
      </c>
      <c r="C158" s="16" t="s">
        <v>145</v>
      </c>
      <c r="D158" s="17" t="s">
        <v>112</v>
      </c>
      <c r="E158" s="18" t="s">
        <v>487</v>
      </c>
      <c r="F158" s="19">
        <v>1</v>
      </c>
      <c r="G158" s="20">
        <v>1</v>
      </c>
      <c r="H158" s="16" t="s">
        <v>0</v>
      </c>
      <c r="I158" s="21">
        <v>518.42999999999995</v>
      </c>
      <c r="J158" s="22">
        <v>518.42999999999995</v>
      </c>
      <c r="K158" s="23">
        <v>0.2034</v>
      </c>
      <c r="L158" s="22">
        <v>623.88</v>
      </c>
      <c r="M158" s="21">
        <f t="shared" si="34"/>
        <v>623.88</v>
      </c>
    </row>
    <row r="159" spans="1:13" ht="102" x14ac:dyDescent="0.2">
      <c r="A159" s="14" t="s">
        <v>512</v>
      </c>
      <c r="B159" s="15">
        <v>101567</v>
      </c>
      <c r="C159" s="16" t="s">
        <v>569</v>
      </c>
      <c r="D159" s="17" t="s">
        <v>151</v>
      </c>
      <c r="E159" s="18" t="s">
        <v>488</v>
      </c>
      <c r="F159" s="19">
        <v>28</v>
      </c>
      <c r="G159" s="20">
        <v>28</v>
      </c>
      <c r="H159" s="16" t="s">
        <v>3</v>
      </c>
      <c r="I159" s="21">
        <v>100.22</v>
      </c>
      <c r="J159" s="22">
        <v>100.22</v>
      </c>
      <c r="K159" s="23">
        <v>0.2034</v>
      </c>
      <c r="L159" s="22">
        <v>120.6</v>
      </c>
      <c r="M159" s="21">
        <f t="shared" si="34"/>
        <v>3376.8</v>
      </c>
    </row>
    <row r="160" spans="1:13" ht="51" x14ac:dyDescent="0.2">
      <c r="A160" s="14" t="s">
        <v>513</v>
      </c>
      <c r="B160" s="15">
        <v>96977</v>
      </c>
      <c r="C160" s="16" t="s">
        <v>569</v>
      </c>
      <c r="D160" s="17" t="s">
        <v>196</v>
      </c>
      <c r="E160" s="18" t="s">
        <v>489</v>
      </c>
      <c r="F160" s="19">
        <v>1.5</v>
      </c>
      <c r="G160" s="20">
        <v>1.5</v>
      </c>
      <c r="H160" s="16" t="s">
        <v>3</v>
      </c>
      <c r="I160" s="21">
        <v>61.06</v>
      </c>
      <c r="J160" s="22">
        <v>61.06</v>
      </c>
      <c r="K160" s="23">
        <v>0.2034</v>
      </c>
      <c r="L160" s="22">
        <v>73.48</v>
      </c>
      <c r="M160" s="21">
        <f t="shared" si="34"/>
        <v>110.22</v>
      </c>
    </row>
    <row r="161" spans="1:13" ht="25.5" x14ac:dyDescent="0.2">
      <c r="A161" s="14" t="s">
        <v>514</v>
      </c>
      <c r="B161" s="15" t="s">
        <v>131</v>
      </c>
      <c r="C161" s="16" t="s">
        <v>145</v>
      </c>
      <c r="D161" s="17" t="s">
        <v>194</v>
      </c>
      <c r="E161" s="18" t="s">
        <v>490</v>
      </c>
      <c r="F161" s="19">
        <v>1</v>
      </c>
      <c r="G161" s="20">
        <v>1</v>
      </c>
      <c r="H161" s="16" t="s">
        <v>0</v>
      </c>
      <c r="I161" s="21">
        <v>207.59</v>
      </c>
      <c r="J161" s="22">
        <v>207.59</v>
      </c>
      <c r="K161" s="23">
        <v>0.2034</v>
      </c>
      <c r="L161" s="22">
        <v>249.81</v>
      </c>
      <c r="M161" s="21">
        <f t="shared" si="34"/>
        <v>249.81</v>
      </c>
    </row>
    <row r="162" spans="1:13" ht="89.25" x14ac:dyDescent="0.2">
      <c r="A162" s="14" t="s">
        <v>515</v>
      </c>
      <c r="B162" s="15">
        <v>104750</v>
      </c>
      <c r="C162" s="16" t="s">
        <v>569</v>
      </c>
      <c r="D162" s="17" t="s">
        <v>197</v>
      </c>
      <c r="E162" s="18" t="s">
        <v>491</v>
      </c>
      <c r="F162" s="19">
        <v>1</v>
      </c>
      <c r="G162" s="20">
        <v>1</v>
      </c>
      <c r="H162" s="16" t="s">
        <v>0</v>
      </c>
      <c r="I162" s="21">
        <v>21.2</v>
      </c>
      <c r="J162" s="22">
        <v>21.2</v>
      </c>
      <c r="K162" s="23">
        <v>0.2034</v>
      </c>
      <c r="L162" s="22">
        <v>25.51</v>
      </c>
      <c r="M162" s="21">
        <f t="shared" si="34"/>
        <v>25.51</v>
      </c>
    </row>
    <row r="163" spans="1:13" ht="38.25" x14ac:dyDescent="0.2">
      <c r="A163" s="14" t="s">
        <v>516</v>
      </c>
      <c r="B163" s="15" t="s">
        <v>132</v>
      </c>
      <c r="C163" s="16" t="s">
        <v>145</v>
      </c>
      <c r="D163" s="17" t="s">
        <v>133</v>
      </c>
      <c r="E163" s="18" t="s">
        <v>492</v>
      </c>
      <c r="F163" s="19">
        <v>1</v>
      </c>
      <c r="G163" s="20">
        <v>1</v>
      </c>
      <c r="H163" s="16" t="s">
        <v>0</v>
      </c>
      <c r="I163" s="21">
        <v>31.36</v>
      </c>
      <c r="J163" s="22">
        <v>31.36</v>
      </c>
      <c r="K163" s="23">
        <v>0.2034</v>
      </c>
      <c r="L163" s="22">
        <v>37.74</v>
      </c>
      <c r="M163" s="21">
        <f t="shared" si="34"/>
        <v>37.74</v>
      </c>
    </row>
    <row r="164" spans="1:13" ht="51" x14ac:dyDescent="0.2">
      <c r="A164" s="14" t="s">
        <v>73</v>
      </c>
      <c r="B164" s="15" t="s">
        <v>107</v>
      </c>
      <c r="C164" s="16" t="s">
        <v>145</v>
      </c>
      <c r="D164" s="17" t="s">
        <v>108</v>
      </c>
      <c r="E164" s="18" t="s">
        <v>493</v>
      </c>
      <c r="F164" s="19">
        <v>1</v>
      </c>
      <c r="G164" s="20">
        <v>1</v>
      </c>
      <c r="H164" s="16" t="s">
        <v>0</v>
      </c>
      <c r="I164" s="21">
        <v>988.7</v>
      </c>
      <c r="J164" s="22">
        <v>988.7</v>
      </c>
      <c r="K164" s="23">
        <v>0.2034</v>
      </c>
      <c r="L164" s="22">
        <v>1189.8</v>
      </c>
      <c r="M164" s="21">
        <f t="shared" si="34"/>
        <v>1189.8</v>
      </c>
    </row>
    <row r="165" spans="1:13" ht="63.75" x14ac:dyDescent="0.2">
      <c r="A165" s="14" t="s">
        <v>75</v>
      </c>
      <c r="B165" s="15">
        <v>104753</v>
      </c>
      <c r="C165" s="16" t="s">
        <v>569</v>
      </c>
      <c r="D165" s="17" t="s">
        <v>198</v>
      </c>
      <c r="E165" s="18" t="s">
        <v>494</v>
      </c>
      <c r="F165" s="19">
        <v>1</v>
      </c>
      <c r="G165" s="20">
        <v>1</v>
      </c>
      <c r="H165" s="16" t="s">
        <v>0</v>
      </c>
      <c r="I165" s="21">
        <v>29.43</v>
      </c>
      <c r="J165" s="22">
        <v>29.43</v>
      </c>
      <c r="K165" s="23">
        <v>0.2034</v>
      </c>
      <c r="L165" s="22">
        <v>35.42</v>
      </c>
      <c r="M165" s="21">
        <f t="shared" si="34"/>
        <v>35.42</v>
      </c>
    </row>
    <row r="166" spans="1:13" ht="25.5" x14ac:dyDescent="0.2">
      <c r="A166" s="14" t="s">
        <v>517</v>
      </c>
      <c r="B166" s="15" t="s">
        <v>91</v>
      </c>
      <c r="C166" s="16" t="s">
        <v>145</v>
      </c>
      <c r="D166" s="17" t="s">
        <v>92</v>
      </c>
      <c r="E166" s="18" t="s">
        <v>495</v>
      </c>
      <c r="F166" s="19">
        <v>2.34</v>
      </c>
      <c r="G166" s="20">
        <v>2.34</v>
      </c>
      <c r="H166" s="16" t="s">
        <v>2</v>
      </c>
      <c r="I166" s="21">
        <v>957.52</v>
      </c>
      <c r="J166" s="22">
        <v>957.52</v>
      </c>
      <c r="K166" s="23">
        <v>0.2034</v>
      </c>
      <c r="L166" s="22">
        <v>1152.28</v>
      </c>
      <c r="M166" s="21">
        <f t="shared" si="34"/>
        <v>2696.34</v>
      </c>
    </row>
    <row r="167" spans="1:13" ht="25.5" x14ac:dyDescent="0.2">
      <c r="A167" s="14" t="s">
        <v>518</v>
      </c>
      <c r="B167" s="15" t="s">
        <v>93</v>
      </c>
      <c r="C167" s="16" t="s">
        <v>145</v>
      </c>
      <c r="D167" s="17" t="s">
        <v>94</v>
      </c>
      <c r="E167" s="18" t="s">
        <v>496</v>
      </c>
      <c r="F167" s="19">
        <v>3</v>
      </c>
      <c r="G167" s="20">
        <v>3</v>
      </c>
      <c r="H167" s="16" t="s">
        <v>0</v>
      </c>
      <c r="I167" s="21">
        <v>31.09</v>
      </c>
      <c r="J167" s="22">
        <v>31.09</v>
      </c>
      <c r="K167" s="23">
        <v>0.2034</v>
      </c>
      <c r="L167" s="22">
        <v>37.409999999999997</v>
      </c>
      <c r="M167" s="21">
        <f t="shared" si="34"/>
        <v>112.23</v>
      </c>
    </row>
    <row r="168" spans="1:13" ht="25.5" x14ac:dyDescent="0.2">
      <c r="A168" s="14" t="s">
        <v>519</v>
      </c>
      <c r="B168" s="15" t="s">
        <v>101</v>
      </c>
      <c r="C168" s="16" t="s">
        <v>145</v>
      </c>
      <c r="D168" s="17" t="s">
        <v>102</v>
      </c>
      <c r="E168" s="18" t="s">
        <v>497</v>
      </c>
      <c r="F168" s="19">
        <v>2.34</v>
      </c>
      <c r="G168" s="20">
        <v>2.34</v>
      </c>
      <c r="H168" s="16" t="s">
        <v>2</v>
      </c>
      <c r="I168" s="21">
        <v>51.9</v>
      </c>
      <c r="J168" s="22">
        <v>51.9</v>
      </c>
      <c r="K168" s="23">
        <v>0.2034</v>
      </c>
      <c r="L168" s="22">
        <v>62.46</v>
      </c>
      <c r="M168" s="21">
        <f t="shared" si="34"/>
        <v>146.16</v>
      </c>
    </row>
    <row r="169" spans="1:13" ht="25.5" x14ac:dyDescent="0.2">
      <c r="A169" s="14" t="s">
        <v>76</v>
      </c>
      <c r="B169" s="15" t="s">
        <v>115</v>
      </c>
      <c r="C169" s="16" t="s">
        <v>145</v>
      </c>
      <c r="D169" s="17" t="s">
        <v>116</v>
      </c>
      <c r="E169" s="18" t="s">
        <v>498</v>
      </c>
      <c r="F169" s="19">
        <v>12</v>
      </c>
      <c r="G169" s="20">
        <v>12</v>
      </c>
      <c r="H169" s="16" t="s">
        <v>0</v>
      </c>
      <c r="I169" s="21">
        <v>31.83</v>
      </c>
      <c r="J169" s="22">
        <v>31.83</v>
      </c>
      <c r="K169" s="23">
        <v>0.2034</v>
      </c>
      <c r="L169" s="22">
        <v>38.299999999999997</v>
      </c>
      <c r="M169" s="21">
        <f t="shared" si="34"/>
        <v>459.6</v>
      </c>
    </row>
    <row r="170" spans="1:13" ht="12.75" x14ac:dyDescent="0.2">
      <c r="A170" s="9" t="s">
        <v>559</v>
      </c>
      <c r="B170" s="13" t="s">
        <v>520</v>
      </c>
      <c r="C170" s="9"/>
      <c r="D170" s="10"/>
      <c r="E170" s="10"/>
      <c r="F170" s="9"/>
      <c r="G170" s="10"/>
      <c r="H170" s="10"/>
      <c r="I170" s="10"/>
      <c r="J170" s="11"/>
      <c r="K170" s="12"/>
      <c r="L170" s="11"/>
      <c r="M170" s="11">
        <f>SUM(M171:M174)</f>
        <v>5009.3799999999992</v>
      </c>
    </row>
    <row r="171" spans="1:13" ht="114.75" x14ac:dyDescent="0.2">
      <c r="A171" s="14" t="s">
        <v>560</v>
      </c>
      <c r="B171" s="15" t="s">
        <v>522</v>
      </c>
      <c r="C171" s="16" t="s">
        <v>254</v>
      </c>
      <c r="D171" s="17" t="s">
        <v>483</v>
      </c>
      <c r="E171" s="18" t="s">
        <v>523</v>
      </c>
      <c r="F171" s="19">
        <v>1</v>
      </c>
      <c r="G171" s="20">
        <v>1</v>
      </c>
      <c r="H171" s="16" t="s">
        <v>271</v>
      </c>
      <c r="I171" s="21">
        <v>3444.3900000000003</v>
      </c>
      <c r="J171" s="22">
        <v>3444.3900000000003</v>
      </c>
      <c r="K171" s="23">
        <v>0.2034</v>
      </c>
      <c r="L171" s="22">
        <v>4144.9799999999996</v>
      </c>
      <c r="M171" s="21">
        <f t="shared" ref="M171:M174" si="35">ROUND(L171*G171,2)</f>
        <v>4144.9799999999996</v>
      </c>
    </row>
    <row r="172" spans="1:13" ht="25.5" x14ac:dyDescent="0.2">
      <c r="A172" s="14" t="s">
        <v>561</v>
      </c>
      <c r="B172" s="15" t="s">
        <v>91</v>
      </c>
      <c r="C172" s="16" t="s">
        <v>145</v>
      </c>
      <c r="D172" s="17" t="s">
        <v>92</v>
      </c>
      <c r="E172" s="18" t="s">
        <v>524</v>
      </c>
      <c r="F172" s="19">
        <v>0.65</v>
      </c>
      <c r="G172" s="20">
        <v>0.65</v>
      </c>
      <c r="H172" s="16" t="s">
        <v>2</v>
      </c>
      <c r="I172" s="21">
        <v>957.52</v>
      </c>
      <c r="J172" s="22">
        <v>957.52</v>
      </c>
      <c r="K172" s="23">
        <v>0.2034</v>
      </c>
      <c r="L172" s="22">
        <v>1152.28</v>
      </c>
      <c r="M172" s="21">
        <f t="shared" si="35"/>
        <v>748.98</v>
      </c>
    </row>
    <row r="173" spans="1:13" ht="25.5" x14ac:dyDescent="0.2">
      <c r="A173" s="14" t="s">
        <v>562</v>
      </c>
      <c r="B173" s="15" t="s">
        <v>93</v>
      </c>
      <c r="C173" s="16" t="s">
        <v>145</v>
      </c>
      <c r="D173" s="17" t="s">
        <v>94</v>
      </c>
      <c r="E173" s="18" t="s">
        <v>525</v>
      </c>
      <c r="F173" s="19">
        <v>2</v>
      </c>
      <c r="G173" s="20">
        <v>2</v>
      </c>
      <c r="H173" s="16" t="s">
        <v>0</v>
      </c>
      <c r="I173" s="21">
        <v>31.09</v>
      </c>
      <c r="J173" s="22">
        <v>31.09</v>
      </c>
      <c r="K173" s="23">
        <v>0.2034</v>
      </c>
      <c r="L173" s="22">
        <v>37.409999999999997</v>
      </c>
      <c r="M173" s="21">
        <f t="shared" si="35"/>
        <v>74.819999999999993</v>
      </c>
    </row>
    <row r="174" spans="1:13" ht="25.5" x14ac:dyDescent="0.2">
      <c r="A174" s="14" t="s">
        <v>563</v>
      </c>
      <c r="B174" s="15" t="s">
        <v>101</v>
      </c>
      <c r="C174" s="16" t="s">
        <v>145</v>
      </c>
      <c r="D174" s="17" t="s">
        <v>102</v>
      </c>
      <c r="E174" s="18" t="s">
        <v>497</v>
      </c>
      <c r="F174" s="19">
        <v>0.65</v>
      </c>
      <c r="G174" s="20">
        <v>0.65</v>
      </c>
      <c r="H174" s="16" t="s">
        <v>2</v>
      </c>
      <c r="I174" s="21">
        <v>51.9</v>
      </c>
      <c r="J174" s="22">
        <v>51.9</v>
      </c>
      <c r="K174" s="23">
        <v>0.2034</v>
      </c>
      <c r="L174" s="22">
        <v>62.46</v>
      </c>
      <c r="M174" s="21">
        <f t="shared" si="35"/>
        <v>40.6</v>
      </c>
    </row>
    <row r="175" spans="1:13" ht="12.75" x14ac:dyDescent="0.2">
      <c r="A175" s="9" t="s">
        <v>564</v>
      </c>
      <c r="B175" s="13" t="s">
        <v>575</v>
      </c>
      <c r="C175" s="9"/>
      <c r="D175" s="10"/>
      <c r="E175" s="10"/>
      <c r="F175" s="9"/>
      <c r="G175" s="10"/>
      <c r="H175" s="10"/>
      <c r="I175" s="10"/>
      <c r="J175" s="11"/>
      <c r="K175" s="12"/>
      <c r="L175" s="11"/>
      <c r="M175" s="11">
        <f>SUM(M176:M178)</f>
        <v>2425.8999999999996</v>
      </c>
    </row>
    <row r="176" spans="1:13" ht="25.5" x14ac:dyDescent="0.2">
      <c r="A176" s="14" t="s">
        <v>565</v>
      </c>
      <c r="B176" s="15" t="s">
        <v>6</v>
      </c>
      <c r="C176" s="16" t="s">
        <v>145</v>
      </c>
      <c r="D176" s="17" t="s">
        <v>7</v>
      </c>
      <c r="E176" s="18" t="s">
        <v>576</v>
      </c>
      <c r="F176" s="19">
        <v>32.67</v>
      </c>
      <c r="G176" s="20">
        <v>32.67</v>
      </c>
      <c r="H176" s="16" t="s">
        <v>2</v>
      </c>
      <c r="I176" s="21">
        <v>24.72</v>
      </c>
      <c r="J176" s="22">
        <v>24.72</v>
      </c>
      <c r="K176" s="23">
        <v>0.2034</v>
      </c>
      <c r="L176" s="22">
        <v>29.75</v>
      </c>
      <c r="M176" s="21">
        <f t="shared" ref="M176:M177" si="36">ROUND(L176*G176,2)</f>
        <v>971.93</v>
      </c>
    </row>
    <row r="177" spans="1:13" ht="51" x14ac:dyDescent="0.2">
      <c r="A177" s="14" t="s">
        <v>573</v>
      </c>
      <c r="B177" s="15" t="s">
        <v>33</v>
      </c>
      <c r="C177" s="16" t="s">
        <v>145</v>
      </c>
      <c r="D177" s="17" t="s">
        <v>34</v>
      </c>
      <c r="E177" s="18" t="s">
        <v>577</v>
      </c>
      <c r="F177" s="19">
        <v>7.8407999999999998</v>
      </c>
      <c r="G177" s="20">
        <v>7.84</v>
      </c>
      <c r="H177" s="16" t="s">
        <v>4</v>
      </c>
      <c r="I177" s="21">
        <v>111.46</v>
      </c>
      <c r="J177" s="22">
        <v>111.46</v>
      </c>
      <c r="K177" s="23">
        <v>0.2034</v>
      </c>
      <c r="L177" s="22">
        <v>134.13</v>
      </c>
      <c r="M177" s="21">
        <f t="shared" si="36"/>
        <v>1051.58</v>
      </c>
    </row>
    <row r="178" spans="1:13" ht="63.75" x14ac:dyDescent="0.2">
      <c r="A178" s="14" t="s">
        <v>574</v>
      </c>
      <c r="B178" s="15" t="s">
        <v>33</v>
      </c>
      <c r="C178" s="16" t="s">
        <v>145</v>
      </c>
      <c r="D178" s="17" t="s">
        <v>34</v>
      </c>
      <c r="E178" s="18" t="s">
        <v>465</v>
      </c>
      <c r="F178" s="19">
        <v>3</v>
      </c>
      <c r="G178" s="20">
        <v>3</v>
      </c>
      <c r="H178" s="16" t="s">
        <v>4</v>
      </c>
      <c r="I178" s="21">
        <v>111.46</v>
      </c>
      <c r="J178" s="22">
        <v>111.46</v>
      </c>
      <c r="K178" s="23">
        <v>0.2034</v>
      </c>
      <c r="L178" s="22">
        <v>134.13</v>
      </c>
      <c r="M178" s="21">
        <f t="shared" ref="M178" si="37">ROUND(L178*G178,2)</f>
        <v>402.39</v>
      </c>
    </row>
    <row r="179" spans="1:13" ht="12.75" x14ac:dyDescent="0.2">
      <c r="A179" s="46" t="s">
        <v>456</v>
      </c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26">
        <f>SUM(M8:M178)/2</f>
        <v>1553999.879999999</v>
      </c>
    </row>
  </sheetData>
  <mergeCells count="14">
    <mergeCell ref="E152:E153"/>
    <mergeCell ref="A179:L179"/>
    <mergeCell ref="B1:H1"/>
    <mergeCell ref="B2:H2"/>
    <mergeCell ref="C3:H3"/>
    <mergeCell ref="I1:M1"/>
    <mergeCell ref="I2:M2"/>
    <mergeCell ref="I3:M4"/>
    <mergeCell ref="E106:E107"/>
    <mergeCell ref="C4:H4"/>
    <mergeCell ref="A6:M6"/>
    <mergeCell ref="I5:M5"/>
    <mergeCell ref="E15:E16"/>
    <mergeCell ref="E65:E66"/>
  </mergeCells>
  <phoneticPr fontId="3" type="noConversion"/>
  <pageMargins left="1.1811023622047245" right="0.39370078740157483" top="1.0629921259842521" bottom="0.70866141732283472" header="0.35433070866141736" footer="0.31496062992125984"/>
  <pageSetup paperSize="9" scale="55" fitToHeight="0" orientation="portrait" r:id="rId1"/>
  <headerFooter>
    <oddFooter>&amp;C&amp;"Segoe UI,Normal"&amp;8Página &amp;P de &amp;N</oddFooter>
  </headerFooter>
  <rowBreaks count="7" manualBreakCount="7">
    <brk id="28" max="12" man="1"/>
    <brk id="47" max="12" man="1"/>
    <brk id="63" max="12" man="1"/>
    <brk id="76" max="12" man="1"/>
    <brk id="113" max="12" man="1"/>
    <brk id="139" max="12" man="1"/>
    <brk id="16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2699-F4BD-4C13-9DF8-A9D358101CF3}">
  <sheetPr codeName="Planilha5">
    <pageSetUpPr fitToPage="1"/>
  </sheetPr>
  <dimension ref="A1:AE31"/>
  <sheetViews>
    <sheetView view="pageBreakPreview" zoomScale="55" zoomScaleNormal="70" zoomScaleSheetLayoutView="55" zoomScalePageLayoutView="85" workbookViewId="0">
      <selection activeCell="C19" sqref="C19"/>
    </sheetView>
  </sheetViews>
  <sheetFormatPr defaultRowHeight="15.75" x14ac:dyDescent="0.25"/>
  <cols>
    <col min="1" max="1" width="4.28515625" style="27" bestFit="1" customWidth="1"/>
    <col min="2" max="2" width="20.140625" style="27" bestFit="1" customWidth="1"/>
    <col min="3" max="3" width="20.5703125" style="27" bestFit="1" customWidth="1"/>
    <col min="4" max="4" width="11.140625" style="27" bestFit="1" customWidth="1"/>
    <col min="5" max="5" width="24" style="27" bestFit="1" customWidth="1"/>
    <col min="6" max="6" width="11.140625" style="27" bestFit="1" customWidth="1"/>
    <col min="7" max="7" width="24" style="27" bestFit="1" customWidth="1"/>
    <col min="8" max="8" width="12" style="27" bestFit="1" customWidth="1"/>
    <col min="9" max="9" width="24.85546875" style="27" bestFit="1" customWidth="1"/>
    <col min="10" max="10" width="12" style="27" bestFit="1" customWidth="1"/>
    <col min="11" max="11" width="24.42578125" style="27" bestFit="1" customWidth="1"/>
    <col min="12" max="12" width="11.5703125" style="27" bestFit="1" customWidth="1"/>
    <col min="13" max="13" width="24" style="27" bestFit="1" customWidth="1"/>
    <col min="14" max="14" width="12" style="27" bestFit="1" customWidth="1"/>
    <col min="15" max="15" width="24.42578125" style="27" bestFit="1" customWidth="1"/>
    <col min="16" max="16" width="11.5703125" style="27" bestFit="1" customWidth="1"/>
    <col min="17" max="17" width="24.42578125" style="27" bestFit="1" customWidth="1"/>
    <col min="18" max="18" width="12" style="27" bestFit="1" customWidth="1"/>
    <col min="19" max="19" width="24.85546875" style="27" bestFit="1" customWidth="1"/>
    <col min="20" max="20" width="11.5703125" style="27" bestFit="1" customWidth="1"/>
    <col min="21" max="21" width="25.5703125" style="27" bestFit="1" customWidth="1"/>
    <col min="22" max="22" width="11.5703125" style="27" bestFit="1" customWidth="1"/>
    <col min="23" max="23" width="26.28515625" style="27" bestFit="1" customWidth="1"/>
    <col min="24" max="24" width="11.5703125" style="27" bestFit="1" customWidth="1"/>
    <col min="25" max="25" width="26.28515625" style="27" bestFit="1" customWidth="1"/>
    <col min="26" max="26" width="13.28515625" style="27" bestFit="1" customWidth="1"/>
    <col min="27" max="27" width="27.28515625" style="27" bestFit="1" customWidth="1"/>
    <col min="28" max="16384" width="9.140625" style="27"/>
  </cols>
  <sheetData>
    <row r="1" spans="1:31" x14ac:dyDescent="0.25">
      <c r="A1" s="56" t="str">
        <f>_xlfn.CONCAT(Orçamento!A1, " ", Orçamento!B1)</f>
        <v>Obra: Contratação de Empresa Especializada para a Construção de Passeio Público, Muro, Portal e Demais Serviços no Perímetro Externo do Estádio Municipal “Comandante João Ribeiro de Barros” (Campo Municipal)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31" x14ac:dyDescent="0.25">
      <c r="A2" s="56" t="str">
        <f>_xlfn.CONCAT(Orçamento!A2, " ", Orçamento!B2)</f>
        <v>Local: Rua Lourenço Prado, n.° 1.600, Centro, Jahu/SP, CEP 17201-000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31" x14ac:dyDescent="0.25">
      <c r="A3" s="57" t="str">
        <f>Orçamento!A6</f>
        <v>Jahu/SP, 20 de agosto de 2025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31" x14ac:dyDescent="0.25">
      <c r="A4" s="69" t="s">
        <v>154</v>
      </c>
      <c r="B4" s="69" t="s">
        <v>155</v>
      </c>
      <c r="C4" s="71" t="s">
        <v>156</v>
      </c>
      <c r="D4" s="58" t="s">
        <v>157</v>
      </c>
      <c r="E4" s="58"/>
      <c r="F4" s="58" t="s">
        <v>158</v>
      </c>
      <c r="G4" s="58"/>
      <c r="H4" s="58" t="s">
        <v>159</v>
      </c>
      <c r="I4" s="58"/>
      <c r="J4" s="58" t="s">
        <v>160</v>
      </c>
      <c r="K4" s="58"/>
      <c r="L4" s="58" t="s">
        <v>161</v>
      </c>
      <c r="M4" s="58"/>
      <c r="N4" s="58" t="s">
        <v>162</v>
      </c>
      <c r="O4" s="58"/>
      <c r="P4" s="58" t="s">
        <v>163</v>
      </c>
      <c r="Q4" s="58"/>
      <c r="R4" s="58" t="s">
        <v>164</v>
      </c>
      <c r="S4" s="58"/>
      <c r="T4" s="58" t="s">
        <v>185</v>
      </c>
      <c r="U4" s="58"/>
      <c r="V4" s="58" t="s">
        <v>186</v>
      </c>
      <c r="W4" s="58"/>
      <c r="X4" s="58" t="s">
        <v>187</v>
      </c>
      <c r="Y4" s="58"/>
      <c r="Z4" s="58" t="s">
        <v>188</v>
      </c>
      <c r="AA4" s="58"/>
    </row>
    <row r="5" spans="1:31" x14ac:dyDescent="0.25">
      <c r="A5" s="70"/>
      <c r="B5" s="70"/>
      <c r="C5" s="72"/>
      <c r="D5" s="28" t="s">
        <v>147</v>
      </c>
      <c r="E5" s="28" t="s">
        <v>190</v>
      </c>
      <c r="F5" s="28" t="s">
        <v>147</v>
      </c>
      <c r="G5" s="28" t="s">
        <v>190</v>
      </c>
      <c r="H5" s="28" t="s">
        <v>147</v>
      </c>
      <c r="I5" s="28" t="s">
        <v>190</v>
      </c>
      <c r="J5" s="28" t="s">
        <v>147</v>
      </c>
      <c r="K5" s="28" t="s">
        <v>190</v>
      </c>
      <c r="L5" s="28" t="s">
        <v>147</v>
      </c>
      <c r="M5" s="28" t="s">
        <v>190</v>
      </c>
      <c r="N5" s="28" t="s">
        <v>147</v>
      </c>
      <c r="O5" s="28" t="s">
        <v>190</v>
      </c>
      <c r="P5" s="28" t="s">
        <v>147</v>
      </c>
      <c r="Q5" s="28" t="s">
        <v>190</v>
      </c>
      <c r="R5" s="28" t="s">
        <v>147</v>
      </c>
      <c r="S5" s="28" t="s">
        <v>190</v>
      </c>
      <c r="T5" s="28" t="s">
        <v>147</v>
      </c>
      <c r="U5" s="28" t="s">
        <v>190</v>
      </c>
      <c r="V5" s="28" t="s">
        <v>147</v>
      </c>
      <c r="W5" s="28" t="s">
        <v>190</v>
      </c>
      <c r="X5" s="28" t="s">
        <v>147</v>
      </c>
      <c r="Y5" s="28" t="s">
        <v>190</v>
      </c>
      <c r="Z5" s="28" t="s">
        <v>147</v>
      </c>
      <c r="AA5" s="28" t="s">
        <v>190</v>
      </c>
    </row>
    <row r="6" spans="1:31" ht="31.5" x14ac:dyDescent="0.25">
      <c r="A6" s="29" t="str">
        <f>Orçamento!A8</f>
        <v>1.</v>
      </c>
      <c r="B6" s="30" t="str">
        <f>VLOOKUP(A6, Orçamento!A$7:M$152, 2, FALSE())</f>
        <v>Serviços Preliminares</v>
      </c>
      <c r="C6" s="43">
        <f>VLOOKUP(A6, Orçamento!A$7:M$152, 13, FALSE())</f>
        <v>44877.96</v>
      </c>
      <c r="D6" s="31">
        <f>15.24%+7.06%</f>
        <v>0.223</v>
      </c>
      <c r="E6" s="32">
        <f>$C6*D6</f>
        <v>10007.78508</v>
      </c>
      <c r="F6" s="31">
        <v>7.0599999999999996E-2</v>
      </c>
      <c r="G6" s="32">
        <f>$C6*F6</f>
        <v>3168.3839759999996</v>
      </c>
      <c r="H6" s="31">
        <v>7.0599999999999996E-2</v>
      </c>
      <c r="I6" s="32">
        <f>$C6*H6</f>
        <v>3168.3839759999996</v>
      </c>
      <c r="J6" s="31">
        <v>7.0599999999999996E-2</v>
      </c>
      <c r="K6" s="32">
        <f>$C6*J6</f>
        <v>3168.3839759999996</v>
      </c>
      <c r="L6" s="31">
        <v>7.0599999999999996E-2</v>
      </c>
      <c r="M6" s="32">
        <f>$C6*L6</f>
        <v>3168.3839759999996</v>
      </c>
      <c r="N6" s="31">
        <v>7.0599999999999996E-2</v>
      </c>
      <c r="O6" s="32">
        <f>$C6*N6</f>
        <v>3168.3839759999996</v>
      </c>
      <c r="P6" s="31">
        <v>7.0599999999999996E-2</v>
      </c>
      <c r="Q6" s="32">
        <f>$C6*P6</f>
        <v>3168.3839759999996</v>
      </c>
      <c r="R6" s="31">
        <v>7.0599999999999996E-2</v>
      </c>
      <c r="S6" s="32">
        <f>$C6*R6</f>
        <v>3168.3839759999996</v>
      </c>
      <c r="T6" s="31">
        <v>7.0599999999999996E-2</v>
      </c>
      <c r="U6" s="32">
        <f>$C6*T6</f>
        <v>3168.3839759999996</v>
      </c>
      <c r="V6" s="31">
        <v>7.0599999999999996E-2</v>
      </c>
      <c r="W6" s="32">
        <f>$C6*V6</f>
        <v>3168.3839759999996</v>
      </c>
      <c r="X6" s="31">
        <v>7.0599999999999996E-2</v>
      </c>
      <c r="Y6" s="32">
        <f>$C6*X6</f>
        <v>3168.3839759999996</v>
      </c>
      <c r="Z6" s="31">
        <f>7.06%+0.04%</f>
        <v>7.0999999999999994E-2</v>
      </c>
      <c r="AA6" s="32">
        <f>$C6*Z6</f>
        <v>3186.3351599999996</v>
      </c>
    </row>
    <row r="7" spans="1:31" x14ac:dyDescent="0.25">
      <c r="A7" s="29" t="s">
        <v>174</v>
      </c>
      <c r="B7" s="30" t="str">
        <f>VLOOKUP(A7, Orçamento!A$7:M$152, 2, FALSE())</f>
        <v>Apoio</v>
      </c>
      <c r="C7" s="43">
        <f>VLOOKUP(A7, Orçamento!A$7:M$152, 13, FALSE())</f>
        <v>52387.35</v>
      </c>
      <c r="D7" s="31">
        <f>49.42%+4.21%+0.06%</f>
        <v>0.53690000000000004</v>
      </c>
      <c r="E7" s="32">
        <f t="shared" ref="E7:G21" si="0">$C7*D7</f>
        <v>28126.768215</v>
      </c>
      <c r="F7" s="31">
        <v>4.2099999999999999E-2</v>
      </c>
      <c r="G7" s="32">
        <f t="shared" si="0"/>
        <v>2205.507435</v>
      </c>
      <c r="H7" s="31">
        <v>4.2099999999999999E-2</v>
      </c>
      <c r="I7" s="32">
        <f t="shared" ref="I7" si="1">$C7*H7</f>
        <v>2205.507435</v>
      </c>
      <c r="J7" s="31">
        <v>4.2099999999999999E-2</v>
      </c>
      <c r="K7" s="32">
        <f t="shared" ref="K7" si="2">$C7*J7</f>
        <v>2205.507435</v>
      </c>
      <c r="L7" s="31">
        <v>4.2099999999999999E-2</v>
      </c>
      <c r="M7" s="32">
        <f t="shared" ref="M7" si="3">$C7*L7</f>
        <v>2205.507435</v>
      </c>
      <c r="N7" s="31">
        <v>4.2099999999999999E-2</v>
      </c>
      <c r="O7" s="32">
        <f t="shared" ref="O7" si="4">$C7*N7</f>
        <v>2205.507435</v>
      </c>
      <c r="P7" s="31">
        <v>4.2099999999999999E-2</v>
      </c>
      <c r="Q7" s="32">
        <f t="shared" ref="Q7" si="5">$C7*P7</f>
        <v>2205.507435</v>
      </c>
      <c r="R7" s="31">
        <v>4.2099999999999999E-2</v>
      </c>
      <c r="S7" s="32">
        <f t="shared" ref="S7" si="6">$C7*R7</f>
        <v>2205.507435</v>
      </c>
      <c r="T7" s="31">
        <v>4.2099999999999999E-2</v>
      </c>
      <c r="U7" s="32">
        <f t="shared" ref="U7" si="7">$C7*T7</f>
        <v>2205.507435</v>
      </c>
      <c r="V7" s="31">
        <v>4.2099999999999999E-2</v>
      </c>
      <c r="W7" s="32">
        <f t="shared" ref="W7" si="8">$C7*V7</f>
        <v>2205.507435</v>
      </c>
      <c r="X7" s="31">
        <v>4.2099999999999999E-2</v>
      </c>
      <c r="Y7" s="32">
        <f t="shared" ref="Y7" si="9">$C7*X7</f>
        <v>2205.507435</v>
      </c>
      <c r="Z7" s="31">
        <v>4.2099999999999999E-2</v>
      </c>
      <c r="AA7" s="32">
        <f t="shared" ref="AA7" si="10">$C7*Z7</f>
        <v>2205.507435</v>
      </c>
    </row>
    <row r="8" spans="1:31" ht="63" x14ac:dyDescent="0.25">
      <c r="A8" s="29" t="s">
        <v>175</v>
      </c>
      <c r="B8" s="30" t="str">
        <f>VLOOKUP(A8, Orçamento!A$7:M$152, 2, FALSE())</f>
        <v>Retirada do Alambrado Existente - Com Reaproveitamento</v>
      </c>
      <c r="C8" s="43">
        <f>VLOOKUP(A8, Orçamento!A$7:M$152, 13, FALSE())</f>
        <v>13557.679999999997</v>
      </c>
      <c r="D8" s="31">
        <v>1</v>
      </c>
      <c r="E8" s="32">
        <f t="shared" si="0"/>
        <v>13557.679999999997</v>
      </c>
      <c r="F8" s="31"/>
      <c r="G8" s="32">
        <f t="shared" si="0"/>
        <v>0</v>
      </c>
      <c r="H8" s="31"/>
      <c r="I8" s="32">
        <f t="shared" ref="I8" si="11">$C8*H8</f>
        <v>0</v>
      </c>
      <c r="J8" s="31"/>
      <c r="K8" s="32">
        <f t="shared" ref="K8" si="12">$C8*J8</f>
        <v>0</v>
      </c>
      <c r="L8" s="31"/>
      <c r="M8" s="32">
        <f t="shared" ref="M8" si="13">$C8*L8</f>
        <v>0</v>
      </c>
      <c r="N8" s="31"/>
      <c r="O8" s="32">
        <f t="shared" ref="O8" si="14">$C8*N8</f>
        <v>0</v>
      </c>
      <c r="P8" s="31"/>
      <c r="Q8" s="32">
        <f t="shared" ref="Q8" si="15">$C8*P8</f>
        <v>0</v>
      </c>
      <c r="R8" s="31"/>
      <c r="S8" s="32">
        <f t="shared" ref="S8" si="16">$C8*R8</f>
        <v>0</v>
      </c>
      <c r="T8" s="31"/>
      <c r="U8" s="32">
        <f t="shared" ref="U8" si="17">$C8*T8</f>
        <v>0</v>
      </c>
      <c r="V8" s="31"/>
      <c r="W8" s="32">
        <f t="shared" ref="W8" si="18">$C8*V8</f>
        <v>0</v>
      </c>
      <c r="X8" s="31"/>
      <c r="Y8" s="32">
        <f t="shared" ref="Y8" si="19">$C8*X8</f>
        <v>0</v>
      </c>
      <c r="Z8" s="31"/>
      <c r="AA8" s="32">
        <f t="shared" ref="AA8" si="20">$C8*Z8</f>
        <v>0</v>
      </c>
    </row>
    <row r="9" spans="1:31" ht="31.5" x14ac:dyDescent="0.25">
      <c r="A9" s="29" t="s">
        <v>176</v>
      </c>
      <c r="B9" s="30" t="str">
        <f>VLOOKUP(A9, Orçamento!A$7:M$152, 2, FALSE())</f>
        <v>Demolição do Passeio Público</v>
      </c>
      <c r="C9" s="43">
        <f>VLOOKUP(A9, Orçamento!A$7:M$152, 13, FALSE())</f>
        <v>47119.200000000004</v>
      </c>
      <c r="D9" s="31">
        <v>1</v>
      </c>
      <c r="E9" s="32">
        <f t="shared" si="0"/>
        <v>47119.200000000004</v>
      </c>
      <c r="F9" s="31"/>
      <c r="G9" s="32">
        <f t="shared" si="0"/>
        <v>0</v>
      </c>
      <c r="H9" s="31"/>
      <c r="I9" s="32">
        <f t="shared" ref="I9" si="21">$C9*H9</f>
        <v>0</v>
      </c>
      <c r="J9" s="31"/>
      <c r="K9" s="32">
        <f t="shared" ref="K9" si="22">$C9*J9</f>
        <v>0</v>
      </c>
      <c r="L9" s="31"/>
      <c r="M9" s="32">
        <f t="shared" ref="M9" si="23">$C9*L9</f>
        <v>0</v>
      </c>
      <c r="N9" s="31"/>
      <c r="O9" s="32">
        <f t="shared" ref="O9" si="24">$C9*N9</f>
        <v>0</v>
      </c>
      <c r="P9" s="31"/>
      <c r="Q9" s="32">
        <f t="shared" ref="Q9" si="25">$C9*P9</f>
        <v>0</v>
      </c>
      <c r="R9" s="31"/>
      <c r="S9" s="32">
        <f t="shared" ref="S9" si="26">$C9*R9</f>
        <v>0</v>
      </c>
      <c r="T9" s="31"/>
      <c r="U9" s="32">
        <f t="shared" ref="U9" si="27">$C9*T9</f>
        <v>0</v>
      </c>
      <c r="V9" s="31"/>
      <c r="W9" s="32">
        <f t="shared" ref="W9" si="28">$C9*V9</f>
        <v>0</v>
      </c>
      <c r="X9" s="31"/>
      <c r="Y9" s="32">
        <f t="shared" ref="Y9" si="29">$C9*X9</f>
        <v>0</v>
      </c>
      <c r="Z9" s="31"/>
      <c r="AA9" s="32">
        <f t="shared" ref="AA9" si="30">$C9*Z9</f>
        <v>0</v>
      </c>
    </row>
    <row r="10" spans="1:31" ht="63" x14ac:dyDescent="0.25">
      <c r="A10" s="29" t="s">
        <v>177</v>
      </c>
      <c r="B10" s="30" t="str">
        <f>VLOOKUP(A10, Orçamento!A$7:M$152, 2, FALSE())</f>
        <v>Regularização do Terreno (Aterro) - Rua Prefeito Mário Ferraz Magalhães</v>
      </c>
      <c r="C10" s="43">
        <f>VLOOKUP(A10, Orçamento!A$7:M$152, 13, FALSE())</f>
        <v>11484.25</v>
      </c>
      <c r="D10" s="31">
        <v>1</v>
      </c>
      <c r="E10" s="32">
        <f t="shared" si="0"/>
        <v>11484.25</v>
      </c>
      <c r="F10" s="31"/>
      <c r="G10" s="32">
        <f t="shared" si="0"/>
        <v>0</v>
      </c>
      <c r="H10" s="31"/>
      <c r="I10" s="32">
        <f t="shared" ref="I10" si="31">$C10*H10</f>
        <v>0</v>
      </c>
      <c r="J10" s="31"/>
      <c r="K10" s="32">
        <f t="shared" ref="K10" si="32">$C10*J10</f>
        <v>0</v>
      </c>
      <c r="L10" s="31"/>
      <c r="M10" s="32">
        <f t="shared" ref="M10" si="33">$C10*L10</f>
        <v>0</v>
      </c>
      <c r="N10" s="31"/>
      <c r="O10" s="32">
        <f t="shared" ref="O10" si="34">$C10*N10</f>
        <v>0</v>
      </c>
      <c r="P10" s="31"/>
      <c r="Q10" s="32">
        <f t="shared" ref="Q10" si="35">$C10*P10</f>
        <v>0</v>
      </c>
      <c r="R10" s="31"/>
      <c r="S10" s="32">
        <f t="shared" ref="S10" si="36">$C10*R10</f>
        <v>0</v>
      </c>
      <c r="T10" s="31"/>
      <c r="U10" s="32">
        <f t="shared" ref="U10" si="37">$C10*T10</f>
        <v>0</v>
      </c>
      <c r="V10" s="31"/>
      <c r="W10" s="32">
        <f t="shared" ref="W10" si="38">$C10*V10</f>
        <v>0</v>
      </c>
      <c r="X10" s="31"/>
      <c r="Y10" s="32">
        <f t="shared" ref="Y10" si="39">$C10*X10</f>
        <v>0</v>
      </c>
      <c r="Z10" s="31"/>
      <c r="AA10" s="32">
        <f t="shared" ref="AA10" si="40">$C10*Z10</f>
        <v>0</v>
      </c>
    </row>
    <row r="11" spans="1:31" ht="48" thickBot="1" x14ac:dyDescent="0.3">
      <c r="A11" s="29" t="s">
        <v>178</v>
      </c>
      <c r="B11" s="30" t="str">
        <f>VLOOKUP(A11, Orçamento!A$7:M$152, 2, FALSE())</f>
        <v>Calçada - APENAS PARA PEDESTRES</v>
      </c>
      <c r="C11" s="43">
        <f>VLOOKUP(A11, Orçamento!A$7:M$152, 13, FALSE())</f>
        <v>402111.58999999991</v>
      </c>
      <c r="D11" s="31"/>
      <c r="E11" s="32">
        <f t="shared" si="0"/>
        <v>0</v>
      </c>
      <c r="F11" s="31">
        <v>0.25</v>
      </c>
      <c r="G11" s="32">
        <f t="shared" si="0"/>
        <v>100527.89749999998</v>
      </c>
      <c r="H11" s="31">
        <v>0.25</v>
      </c>
      <c r="I11" s="32">
        <f t="shared" ref="I11" si="41">$C11*H11</f>
        <v>100527.89749999998</v>
      </c>
      <c r="J11" s="31">
        <v>0.25</v>
      </c>
      <c r="K11" s="32">
        <f t="shared" ref="K11" si="42">$C11*J11</f>
        <v>100527.89749999998</v>
      </c>
      <c r="L11" s="31">
        <v>0.25</v>
      </c>
      <c r="M11" s="32">
        <f t="shared" ref="M11" si="43">$C11*L11</f>
        <v>100527.89749999998</v>
      </c>
      <c r="N11" s="31"/>
      <c r="O11" s="32">
        <f t="shared" ref="O11" si="44">$C11*N11</f>
        <v>0</v>
      </c>
      <c r="P11" s="31"/>
      <c r="Q11" s="32">
        <f t="shared" ref="Q11" si="45">$C11*P11</f>
        <v>0</v>
      </c>
      <c r="R11" s="31"/>
      <c r="S11" s="32">
        <f t="shared" ref="S11" si="46">$C11*R11</f>
        <v>0</v>
      </c>
      <c r="T11" s="31"/>
      <c r="U11" s="32">
        <f t="shared" ref="U11" si="47">$C11*T11</f>
        <v>0</v>
      </c>
      <c r="V11" s="31"/>
      <c r="W11" s="32">
        <f t="shared" ref="W11" si="48">$C11*V11</f>
        <v>0</v>
      </c>
      <c r="X11" s="31"/>
      <c r="Y11" s="32">
        <f t="shared" ref="Y11" si="49">$C11*X11</f>
        <v>0</v>
      </c>
      <c r="Z11" s="31"/>
      <c r="AA11" s="32">
        <f t="shared" ref="AA11" si="50">$C11*Z11</f>
        <v>0</v>
      </c>
    </row>
    <row r="12" spans="1:31" ht="47.25" x14ac:dyDescent="0.25">
      <c r="A12" s="29" t="s">
        <v>179</v>
      </c>
      <c r="B12" s="30" t="str">
        <f>VLOOKUP(A12, Orçamento!A$7:M$152, 2, FALSE())</f>
        <v>Calçada - PASSAGEM DE VEÍCULOS</v>
      </c>
      <c r="C12" s="43">
        <f>VLOOKUP(A12, Orçamento!A$7:M$152, 13, FALSE())</f>
        <v>28213.529999999995</v>
      </c>
      <c r="D12" s="31"/>
      <c r="E12" s="32">
        <f t="shared" si="0"/>
        <v>0</v>
      </c>
      <c r="F12" s="31"/>
      <c r="G12" s="32">
        <f t="shared" si="0"/>
        <v>0</v>
      </c>
      <c r="H12" s="31"/>
      <c r="I12" s="32">
        <f t="shared" ref="I12" si="51">$C12*H12</f>
        <v>0</v>
      </c>
      <c r="J12" s="31"/>
      <c r="K12" s="32">
        <f t="shared" ref="K12" si="52">$C12*J12</f>
        <v>0</v>
      </c>
      <c r="L12" s="31">
        <v>1</v>
      </c>
      <c r="M12" s="32">
        <f t="shared" ref="M12" si="53">$C12*L12</f>
        <v>28213.529999999995</v>
      </c>
      <c r="N12" s="31"/>
      <c r="O12" s="32">
        <f t="shared" ref="O12" si="54">$C12*N12</f>
        <v>0</v>
      </c>
      <c r="P12" s="31"/>
      <c r="Q12" s="32">
        <f t="shared" ref="Q12" si="55">$C12*P12</f>
        <v>0</v>
      </c>
      <c r="R12" s="31"/>
      <c r="S12" s="32">
        <f t="shared" ref="S12" si="56">$C12*R12</f>
        <v>0</v>
      </c>
      <c r="T12" s="31"/>
      <c r="U12" s="32">
        <f t="shared" ref="U12" si="57">$C12*T12</f>
        <v>0</v>
      </c>
      <c r="V12" s="31"/>
      <c r="W12" s="32">
        <f t="shared" ref="W12" si="58">$C12*V12</f>
        <v>0</v>
      </c>
      <c r="X12" s="31"/>
      <c r="Y12" s="32">
        <f t="shared" ref="Y12" si="59">$C12*X12</f>
        <v>0</v>
      </c>
      <c r="Z12" s="31"/>
      <c r="AA12" s="32">
        <f t="shared" ref="AA12" si="60">$C12*Z12</f>
        <v>0</v>
      </c>
      <c r="AC12" s="60" t="s">
        <v>193</v>
      </c>
      <c r="AD12" s="61"/>
      <c r="AE12" s="62"/>
    </row>
    <row r="13" spans="1:31" x14ac:dyDescent="0.25">
      <c r="A13" s="29" t="s">
        <v>180</v>
      </c>
      <c r="B13" s="30" t="str">
        <f>VLOOKUP(A13, Orçamento!A$7:M$152, 2, FALSE())</f>
        <v>Muro</v>
      </c>
      <c r="C13" s="43">
        <f>VLOOKUP(A13, Orçamento!A$7:M$152, 13, FALSE())</f>
        <v>600258.36</v>
      </c>
      <c r="D13" s="31"/>
      <c r="E13" s="32">
        <f t="shared" si="0"/>
        <v>0</v>
      </c>
      <c r="F13" s="31"/>
      <c r="G13" s="32">
        <f t="shared" si="0"/>
        <v>0</v>
      </c>
      <c r="H13" s="31"/>
      <c r="I13" s="32">
        <f t="shared" ref="I13" si="61">$C13*H13</f>
        <v>0</v>
      </c>
      <c r="J13" s="31"/>
      <c r="K13" s="32">
        <f t="shared" ref="K13" si="62">$C13*J13</f>
        <v>0</v>
      </c>
      <c r="L13" s="31"/>
      <c r="M13" s="32">
        <f t="shared" ref="M13" si="63">$C13*L13</f>
        <v>0</v>
      </c>
      <c r="N13" s="31">
        <v>0.2</v>
      </c>
      <c r="O13" s="32">
        <f t="shared" ref="O13" si="64">$C13*N13</f>
        <v>120051.67200000001</v>
      </c>
      <c r="P13" s="31">
        <v>0.2</v>
      </c>
      <c r="Q13" s="32">
        <f t="shared" ref="Q13" si="65">$C13*P13</f>
        <v>120051.67200000001</v>
      </c>
      <c r="R13" s="31">
        <v>0.2</v>
      </c>
      <c r="S13" s="32">
        <f t="shared" ref="S13" si="66">$C13*R13</f>
        <v>120051.67200000001</v>
      </c>
      <c r="T13" s="31">
        <v>0.2</v>
      </c>
      <c r="U13" s="32">
        <f t="shared" ref="U13" si="67">$C13*T13</f>
        <v>120051.67200000001</v>
      </c>
      <c r="V13" s="31">
        <v>0.2</v>
      </c>
      <c r="W13" s="32">
        <f t="shared" ref="W13" si="68">$C13*V13</f>
        <v>120051.67200000001</v>
      </c>
      <c r="X13" s="31"/>
      <c r="Y13" s="32">
        <f t="shared" ref="Y13" si="69">$C13*X13</f>
        <v>0</v>
      </c>
      <c r="Z13" s="31"/>
      <c r="AA13" s="32">
        <f t="shared" ref="AA13" si="70">$C13*Z13</f>
        <v>0</v>
      </c>
      <c r="AC13" s="63"/>
      <c r="AD13" s="64"/>
      <c r="AE13" s="65"/>
    </row>
    <row r="14" spans="1:31" ht="31.5" x14ac:dyDescent="0.25">
      <c r="A14" s="29" t="s">
        <v>181</v>
      </c>
      <c r="B14" s="30" t="str">
        <f>VLOOKUP(A14, Orçamento!A$7:M$152, 2, FALSE())</f>
        <v>Portal - Rua Lourenço Prado</v>
      </c>
      <c r="C14" s="43">
        <f>VLOOKUP(A14, Orçamento!A$7:M$152, 13, FALSE())</f>
        <v>205308.01</v>
      </c>
      <c r="D14" s="31"/>
      <c r="E14" s="32">
        <f t="shared" si="0"/>
        <v>0</v>
      </c>
      <c r="F14" s="31"/>
      <c r="G14" s="32">
        <f t="shared" si="0"/>
        <v>0</v>
      </c>
      <c r="H14" s="31"/>
      <c r="I14" s="32">
        <f t="shared" ref="I14" si="71">$C14*H14</f>
        <v>0</v>
      </c>
      <c r="J14" s="31"/>
      <c r="K14" s="32">
        <f t="shared" ref="K14" si="72">$C14*J14</f>
        <v>0</v>
      </c>
      <c r="L14" s="31"/>
      <c r="M14" s="32">
        <f t="shared" ref="M14" si="73">$C14*L14</f>
        <v>0</v>
      </c>
      <c r="N14" s="31"/>
      <c r="O14" s="32">
        <f t="shared" ref="O14" si="74">$C14*N14</f>
        <v>0</v>
      </c>
      <c r="P14" s="31"/>
      <c r="Q14" s="32">
        <f t="shared" ref="Q14" si="75">$C14*P14</f>
        <v>0</v>
      </c>
      <c r="R14" s="31"/>
      <c r="S14" s="32">
        <f t="shared" ref="S14" si="76">$C14*R14</f>
        <v>0</v>
      </c>
      <c r="T14" s="31">
        <v>0.25</v>
      </c>
      <c r="U14" s="32">
        <f t="shared" ref="U14" si="77">$C14*T14</f>
        <v>51327.002500000002</v>
      </c>
      <c r="V14" s="31">
        <v>0.25</v>
      </c>
      <c r="W14" s="32">
        <f t="shared" ref="W14" si="78">$C14*V14</f>
        <v>51327.002500000002</v>
      </c>
      <c r="X14" s="31">
        <v>0.25</v>
      </c>
      <c r="Y14" s="32">
        <f t="shared" ref="Y14" si="79">$C14*X14</f>
        <v>51327.002500000002</v>
      </c>
      <c r="Z14" s="31">
        <v>0.25</v>
      </c>
      <c r="AA14" s="32">
        <f t="shared" ref="AA14" si="80">$C14*Z14</f>
        <v>51327.002500000002</v>
      </c>
      <c r="AC14" s="63"/>
      <c r="AD14" s="64"/>
      <c r="AE14" s="65"/>
    </row>
    <row r="15" spans="1:31" x14ac:dyDescent="0.25">
      <c r="A15" s="29" t="s">
        <v>182</v>
      </c>
      <c r="B15" s="30" t="str">
        <f>VLOOKUP(A15, Orçamento!A$7:M$152, 2, FALSE())</f>
        <v>Serralheria</v>
      </c>
      <c r="C15" s="43">
        <f>VLOOKUP(A15, Orçamento!A$7:M$152, 13, FALSE())</f>
        <v>78107.779999999984</v>
      </c>
      <c r="D15" s="31"/>
      <c r="E15" s="32">
        <f t="shared" si="0"/>
        <v>0</v>
      </c>
      <c r="F15" s="31"/>
      <c r="G15" s="32">
        <f t="shared" si="0"/>
        <v>0</v>
      </c>
      <c r="H15" s="31"/>
      <c r="I15" s="32">
        <f t="shared" ref="I15" si="81">$C15*H15</f>
        <v>0</v>
      </c>
      <c r="J15" s="31"/>
      <c r="K15" s="32">
        <f t="shared" ref="K15" si="82">$C15*J15</f>
        <v>0</v>
      </c>
      <c r="L15" s="31"/>
      <c r="M15" s="32">
        <f t="shared" ref="M15" si="83">$C15*L15</f>
        <v>0</v>
      </c>
      <c r="N15" s="31"/>
      <c r="O15" s="32">
        <f t="shared" ref="O15" si="84">$C15*N15</f>
        <v>0</v>
      </c>
      <c r="P15" s="31"/>
      <c r="Q15" s="32">
        <f t="shared" ref="Q15" si="85">$C15*P15</f>
        <v>0</v>
      </c>
      <c r="R15" s="31"/>
      <c r="S15" s="32">
        <f t="shared" ref="S15" si="86">$C15*R15</f>
        <v>0</v>
      </c>
      <c r="T15" s="31"/>
      <c r="U15" s="32">
        <f t="shared" ref="U15" si="87">$C15*T15</f>
        <v>0</v>
      </c>
      <c r="V15" s="31"/>
      <c r="W15" s="32">
        <f t="shared" ref="W15" si="88">$C15*V15</f>
        <v>0</v>
      </c>
      <c r="X15" s="31">
        <v>0.5</v>
      </c>
      <c r="Y15" s="32">
        <f t="shared" ref="Y15" si="89">$C15*X15</f>
        <v>39053.889999999992</v>
      </c>
      <c r="Z15" s="31">
        <v>0.5</v>
      </c>
      <c r="AA15" s="32">
        <f t="shared" ref="AA15" si="90">$C15*Z15</f>
        <v>39053.889999999992</v>
      </c>
      <c r="AC15" s="63"/>
      <c r="AD15" s="64"/>
      <c r="AE15" s="65"/>
    </row>
    <row r="16" spans="1:31" ht="31.5" x14ac:dyDescent="0.25">
      <c r="A16" s="29" t="s">
        <v>183</v>
      </c>
      <c r="B16" s="30" t="str">
        <f>VLOOKUP(A16, Orçamento!A$7:M$152, 2, FALSE())</f>
        <v>Instalações Elétricas</v>
      </c>
      <c r="C16" s="43">
        <f>VLOOKUP(A16, Orçamento!A$7:M$152, 13, FALSE())</f>
        <v>13888.410000000002</v>
      </c>
      <c r="D16" s="31"/>
      <c r="E16" s="32">
        <f t="shared" si="0"/>
        <v>0</v>
      </c>
      <c r="F16" s="31"/>
      <c r="G16" s="32">
        <f t="shared" si="0"/>
        <v>0</v>
      </c>
      <c r="H16" s="31"/>
      <c r="I16" s="32">
        <f t="shared" ref="I16" si="91">$C16*H16</f>
        <v>0</v>
      </c>
      <c r="J16" s="31"/>
      <c r="K16" s="32">
        <f t="shared" ref="K16" si="92">$C16*J16</f>
        <v>0</v>
      </c>
      <c r="L16" s="31"/>
      <c r="M16" s="32">
        <f t="shared" ref="M16" si="93">$C16*L16</f>
        <v>0</v>
      </c>
      <c r="N16" s="31"/>
      <c r="O16" s="32">
        <f t="shared" ref="O16" si="94">$C16*N16</f>
        <v>0</v>
      </c>
      <c r="P16" s="31"/>
      <c r="Q16" s="32">
        <f t="shared" ref="Q16" si="95">$C16*P16</f>
        <v>0</v>
      </c>
      <c r="R16" s="31"/>
      <c r="S16" s="32">
        <f t="shared" ref="S16" si="96">$C16*R16</f>
        <v>0</v>
      </c>
      <c r="T16" s="31"/>
      <c r="U16" s="32">
        <f t="shared" ref="U16" si="97">$C16*T16</f>
        <v>0</v>
      </c>
      <c r="V16" s="31"/>
      <c r="W16" s="32">
        <f t="shared" ref="W16" si="98">$C16*V16</f>
        <v>0</v>
      </c>
      <c r="X16" s="31">
        <v>1</v>
      </c>
      <c r="Y16" s="32">
        <f t="shared" ref="Y16" si="99">$C16*X16</f>
        <v>13888.410000000002</v>
      </c>
      <c r="Z16" s="31"/>
      <c r="AA16" s="32">
        <f t="shared" ref="AA16" si="100">$C16*Z16</f>
        <v>0</v>
      </c>
      <c r="AC16" s="63"/>
      <c r="AD16" s="64"/>
      <c r="AE16" s="65"/>
    </row>
    <row r="17" spans="1:31" ht="16.5" thickBot="1" x14ac:dyDescent="0.3">
      <c r="A17" s="29" t="s">
        <v>189</v>
      </c>
      <c r="B17" s="30" t="str">
        <f>VLOOKUP(A17, Orçamento!A$7:M$152, 2, FALSE())</f>
        <v>Paisagismo</v>
      </c>
      <c r="C17" s="43">
        <f>VLOOKUP(A17, Orçamento!A$7:M$152, 13, FALSE())</f>
        <v>24735.17</v>
      </c>
      <c r="D17" s="31"/>
      <c r="E17" s="32">
        <f t="shared" si="0"/>
        <v>0</v>
      </c>
      <c r="F17" s="31"/>
      <c r="G17" s="32">
        <f t="shared" si="0"/>
        <v>0</v>
      </c>
      <c r="H17" s="31"/>
      <c r="I17" s="32">
        <f t="shared" ref="I17" si="101">$C17*H17</f>
        <v>0</v>
      </c>
      <c r="J17" s="31"/>
      <c r="K17" s="32">
        <f t="shared" ref="K17" si="102">$C17*J17</f>
        <v>0</v>
      </c>
      <c r="L17" s="31"/>
      <c r="M17" s="32">
        <f t="shared" ref="M17" si="103">$C17*L17</f>
        <v>0</v>
      </c>
      <c r="N17" s="31"/>
      <c r="O17" s="32">
        <f t="shared" ref="O17" si="104">$C17*N17</f>
        <v>0</v>
      </c>
      <c r="P17" s="31"/>
      <c r="Q17" s="32">
        <f t="shared" ref="Q17" si="105">$C17*P17</f>
        <v>0</v>
      </c>
      <c r="R17" s="31"/>
      <c r="S17" s="32">
        <f t="shared" ref="S17" si="106">$C17*R17</f>
        <v>0</v>
      </c>
      <c r="T17" s="31"/>
      <c r="U17" s="32">
        <f t="shared" ref="U17" si="107">$C17*T17</f>
        <v>0</v>
      </c>
      <c r="V17" s="31"/>
      <c r="W17" s="32">
        <f t="shared" ref="W17" si="108">$C17*V17</f>
        <v>0</v>
      </c>
      <c r="X17" s="31">
        <v>0.5</v>
      </c>
      <c r="Y17" s="32">
        <f t="shared" ref="Y17" si="109">$C17*X17</f>
        <v>12367.584999999999</v>
      </c>
      <c r="Z17" s="31">
        <v>0.5</v>
      </c>
      <c r="AA17" s="32">
        <f t="shared" ref="AA17:AA21" si="110">$C17*Z17</f>
        <v>12367.584999999999</v>
      </c>
      <c r="AC17" s="66"/>
      <c r="AD17" s="67"/>
      <c r="AE17" s="68"/>
    </row>
    <row r="18" spans="1:31" x14ac:dyDescent="0.25">
      <c r="A18" s="29" t="s">
        <v>501</v>
      </c>
      <c r="B18" s="30" t="str">
        <f>VLOOKUP(A18, Orçamento!A$7:M$300, 2, FALSE())</f>
        <v>Entrada de Água</v>
      </c>
      <c r="C18" s="43">
        <f>VLOOKUP(A18, Orçamento!A$7:M$300, 13, FALSE())</f>
        <v>5336.6399999999994</v>
      </c>
      <c r="D18" s="31"/>
      <c r="E18" s="32">
        <f t="shared" si="0"/>
        <v>0</v>
      </c>
      <c r="F18" s="31"/>
      <c r="G18" s="32">
        <f t="shared" ref="G18:G21" si="111">$C18*F18</f>
        <v>0</v>
      </c>
      <c r="H18" s="31"/>
      <c r="I18" s="32">
        <f t="shared" ref="I18:I21" si="112">$C18*H18</f>
        <v>0</v>
      </c>
      <c r="J18" s="31"/>
      <c r="K18" s="32">
        <f t="shared" ref="K18:K21" si="113">$C18*J18</f>
        <v>0</v>
      </c>
      <c r="L18" s="31"/>
      <c r="M18" s="32">
        <f t="shared" ref="M18:M21" si="114">$C18*L18</f>
        <v>0</v>
      </c>
      <c r="N18" s="31"/>
      <c r="O18" s="32">
        <f t="shared" ref="O18:O21" si="115">$C18*N18</f>
        <v>0</v>
      </c>
      <c r="P18" s="31"/>
      <c r="Q18" s="32">
        <f t="shared" ref="Q18:Q21" si="116">$C18*P18</f>
        <v>0</v>
      </c>
      <c r="R18" s="31"/>
      <c r="S18" s="32">
        <f t="shared" ref="S18:S21" si="117">$C18*R18</f>
        <v>0</v>
      </c>
      <c r="T18" s="31"/>
      <c r="U18" s="32">
        <f t="shared" ref="U18:U21" si="118">$C18*T18</f>
        <v>0</v>
      </c>
      <c r="V18" s="31"/>
      <c r="W18" s="32">
        <f t="shared" ref="W18:W21" si="119">$C18*V18</f>
        <v>0</v>
      </c>
      <c r="X18" s="31">
        <v>1</v>
      </c>
      <c r="Y18" s="32">
        <f t="shared" ref="Y18:Y21" si="120">$C18*X18</f>
        <v>5336.6399999999994</v>
      </c>
      <c r="Z18" s="31"/>
      <c r="AA18" s="32">
        <f t="shared" si="110"/>
        <v>0</v>
      </c>
      <c r="AC18" s="41"/>
      <c r="AD18" s="41"/>
      <c r="AE18" s="41"/>
    </row>
    <row r="19" spans="1:31" ht="47.25" x14ac:dyDescent="0.25">
      <c r="A19" s="29" t="s">
        <v>507</v>
      </c>
      <c r="B19" s="30" t="str">
        <f>VLOOKUP(A19, Orçamento!A$7:M$300, 2, FALSE())</f>
        <v>Entrada de Energia - Rua Lourenço Prado</v>
      </c>
      <c r="C19" s="43">
        <f>VLOOKUP(A19, Orçamento!A$7:M$300, 13, FALSE())</f>
        <v>19178.669999999998</v>
      </c>
      <c r="D19" s="31"/>
      <c r="E19" s="32">
        <f t="shared" si="0"/>
        <v>0</v>
      </c>
      <c r="F19" s="31"/>
      <c r="G19" s="32">
        <f t="shared" si="111"/>
        <v>0</v>
      </c>
      <c r="H19" s="31"/>
      <c r="I19" s="32">
        <f t="shared" si="112"/>
        <v>0</v>
      </c>
      <c r="J19" s="31"/>
      <c r="K19" s="32">
        <f t="shared" si="113"/>
        <v>0</v>
      </c>
      <c r="L19" s="31"/>
      <c r="M19" s="32">
        <f t="shared" si="114"/>
        <v>0</v>
      </c>
      <c r="N19" s="31"/>
      <c r="O19" s="32">
        <f t="shared" si="115"/>
        <v>0</v>
      </c>
      <c r="P19" s="31"/>
      <c r="Q19" s="32">
        <f t="shared" si="116"/>
        <v>0</v>
      </c>
      <c r="R19" s="31"/>
      <c r="S19" s="32">
        <f t="shared" si="117"/>
        <v>0</v>
      </c>
      <c r="T19" s="31"/>
      <c r="U19" s="32">
        <f t="shared" si="118"/>
        <v>0</v>
      </c>
      <c r="V19" s="31"/>
      <c r="W19" s="32">
        <f t="shared" si="119"/>
        <v>0</v>
      </c>
      <c r="X19" s="31"/>
      <c r="Y19" s="32">
        <f t="shared" si="120"/>
        <v>0</v>
      </c>
      <c r="Z19" s="31">
        <v>1</v>
      </c>
      <c r="AA19" s="32">
        <f t="shared" si="110"/>
        <v>19178.669999999998</v>
      </c>
      <c r="AC19" s="41"/>
      <c r="AD19" s="41"/>
      <c r="AE19" s="41"/>
    </row>
    <row r="20" spans="1:31" ht="63" x14ac:dyDescent="0.25">
      <c r="A20" s="29" t="s">
        <v>559</v>
      </c>
      <c r="B20" s="30" t="str">
        <f>VLOOKUP(A20, Orçamento!A$7:M$300, 2, FALSE())</f>
        <v>Entrada de Energia - Rua Prefeito Mário Ferraz Magalhães</v>
      </c>
      <c r="C20" s="43">
        <f>VLOOKUP(A20, Orçamento!A$7:M$300, 13, FALSE())</f>
        <v>5009.3799999999992</v>
      </c>
      <c r="D20" s="31"/>
      <c r="E20" s="32">
        <f t="shared" si="0"/>
        <v>0</v>
      </c>
      <c r="F20" s="31"/>
      <c r="G20" s="32">
        <f t="shared" si="111"/>
        <v>0</v>
      </c>
      <c r="H20" s="31"/>
      <c r="I20" s="32">
        <f t="shared" si="112"/>
        <v>0</v>
      </c>
      <c r="J20" s="31"/>
      <c r="K20" s="32">
        <f t="shared" si="113"/>
        <v>0</v>
      </c>
      <c r="L20" s="31"/>
      <c r="M20" s="32">
        <f t="shared" si="114"/>
        <v>0</v>
      </c>
      <c r="N20" s="31"/>
      <c r="O20" s="32">
        <f t="shared" si="115"/>
        <v>0</v>
      </c>
      <c r="P20" s="31"/>
      <c r="Q20" s="32">
        <f t="shared" si="116"/>
        <v>0</v>
      </c>
      <c r="R20" s="31"/>
      <c r="S20" s="32">
        <f t="shared" si="117"/>
        <v>0</v>
      </c>
      <c r="T20" s="31"/>
      <c r="U20" s="32">
        <f t="shared" si="118"/>
        <v>0</v>
      </c>
      <c r="V20" s="31"/>
      <c r="W20" s="32">
        <f t="shared" si="119"/>
        <v>0</v>
      </c>
      <c r="X20" s="31"/>
      <c r="Y20" s="32">
        <f t="shared" si="120"/>
        <v>0</v>
      </c>
      <c r="Z20" s="31">
        <v>1</v>
      </c>
      <c r="AA20" s="32">
        <f t="shared" si="110"/>
        <v>5009.3799999999992</v>
      </c>
      <c r="AC20" s="41"/>
      <c r="AD20" s="41"/>
      <c r="AE20" s="41"/>
    </row>
    <row r="21" spans="1:31" x14ac:dyDescent="0.25">
      <c r="A21" s="29" t="s">
        <v>564</v>
      </c>
      <c r="B21" s="30" t="str">
        <f>VLOOKUP(A21, Orçamento!A$7:M$300, 2, FALSE())</f>
        <v>Serviços Finais</v>
      </c>
      <c r="C21" s="43">
        <f>VLOOKUP(A21, Orçamento!A$7:M$300, 13, FALSE())</f>
        <v>2425.8999999999996</v>
      </c>
      <c r="D21" s="31"/>
      <c r="E21" s="32">
        <f t="shared" si="0"/>
        <v>0</v>
      </c>
      <c r="F21" s="31"/>
      <c r="G21" s="32">
        <f t="shared" si="111"/>
        <v>0</v>
      </c>
      <c r="H21" s="31"/>
      <c r="I21" s="32">
        <f t="shared" si="112"/>
        <v>0</v>
      </c>
      <c r="J21" s="31"/>
      <c r="K21" s="32">
        <f t="shared" si="113"/>
        <v>0</v>
      </c>
      <c r="L21" s="31"/>
      <c r="M21" s="32">
        <f t="shared" si="114"/>
        <v>0</v>
      </c>
      <c r="N21" s="31"/>
      <c r="O21" s="32">
        <f t="shared" si="115"/>
        <v>0</v>
      </c>
      <c r="P21" s="31"/>
      <c r="Q21" s="32">
        <f t="shared" si="116"/>
        <v>0</v>
      </c>
      <c r="R21" s="31"/>
      <c r="S21" s="32">
        <f t="shared" si="117"/>
        <v>0</v>
      </c>
      <c r="T21" s="31"/>
      <c r="U21" s="32">
        <f t="shared" si="118"/>
        <v>0</v>
      </c>
      <c r="V21" s="31"/>
      <c r="W21" s="32">
        <f t="shared" si="119"/>
        <v>0</v>
      </c>
      <c r="X21" s="31"/>
      <c r="Y21" s="32">
        <f t="shared" si="120"/>
        <v>0</v>
      </c>
      <c r="Z21" s="31">
        <v>1</v>
      </c>
      <c r="AA21" s="32">
        <f t="shared" si="110"/>
        <v>2425.8999999999996</v>
      </c>
      <c r="AC21" s="41"/>
      <c r="AD21" s="41"/>
      <c r="AE21" s="41"/>
    </row>
    <row r="22" spans="1:31" x14ac:dyDescent="0.25">
      <c r="A22" s="59" t="s">
        <v>191</v>
      </c>
      <c r="B22" s="59"/>
      <c r="C22" s="59"/>
      <c r="D22" s="33">
        <f>E22/Orçamento!$M$179</f>
        <v>7.0975348656397624E-2</v>
      </c>
      <c r="E22" s="34">
        <f>SUM(E6:E21)</f>
        <v>110295.683295</v>
      </c>
      <c r="F22" s="33">
        <f>G22/Orçamento!$M$179</f>
        <v>6.8147874574481987E-2</v>
      </c>
      <c r="G22" s="34">
        <f>SUM(G6:G21)</f>
        <v>105901.78891099998</v>
      </c>
      <c r="H22" s="33">
        <f>I22/Orçamento!$M$179</f>
        <v>6.8147874574481987E-2</v>
      </c>
      <c r="I22" s="34">
        <f>SUM(I6:I21)</f>
        <v>105901.78891099998</v>
      </c>
      <c r="J22" s="33">
        <f>K22/Orçamento!$M$179</f>
        <v>6.8147874574481987E-2</v>
      </c>
      <c r="K22" s="34">
        <f>SUM(K6:K21)</f>
        <v>105901.78891099998</v>
      </c>
      <c r="L22" s="33">
        <f>M22/Orçamento!$M$179</f>
        <v>8.6303300686870116E-2</v>
      </c>
      <c r="M22" s="34">
        <f>SUM(M6:M21)</f>
        <v>134115.31891099998</v>
      </c>
      <c r="N22" s="33">
        <f>O22/Orçamento!$M$179</f>
        <v>8.0711436998952724E-2</v>
      </c>
      <c r="O22" s="34">
        <f>SUM(O6:O21)</f>
        <v>125425.56341100001</v>
      </c>
      <c r="P22" s="33">
        <f>Q22/Orçamento!$M$179</f>
        <v>8.0711436998952724E-2</v>
      </c>
      <c r="Q22" s="34">
        <f>SUM(Q6:Q21)</f>
        <v>125425.56341100001</v>
      </c>
      <c r="R22" s="33">
        <f>S22/Orçamento!$M$179</f>
        <v>8.0711436998952724E-2</v>
      </c>
      <c r="S22" s="34">
        <f>SUM(S6:S21)</f>
        <v>125425.56341100001</v>
      </c>
      <c r="T22" s="33">
        <f>U22/Orçamento!$M$179</f>
        <v>0.11374039868716086</v>
      </c>
      <c r="U22" s="34">
        <f>SUM(U6:U21)</f>
        <v>176752.56591100001</v>
      </c>
      <c r="V22" s="33">
        <f>W22/Orçamento!$M$179</f>
        <v>0.11374039868716086</v>
      </c>
      <c r="W22" s="34">
        <f>SUM(W6:W21)</f>
        <v>176752.56591100001</v>
      </c>
      <c r="X22" s="33">
        <f>Y22/Orçamento!$M$179</f>
        <v>8.1948152345417219E-2</v>
      </c>
      <c r="Y22" s="34">
        <f>SUM(Y6:Y21)</f>
        <v>127347.418911</v>
      </c>
      <c r="Z22" s="33">
        <f>AA22/Orçamento!$M$179</f>
        <v>8.6714466216689851E-2</v>
      </c>
      <c r="AA22" s="34">
        <f>SUM(AA6:AA21)</f>
        <v>134754.27009499999</v>
      </c>
    </row>
    <row r="23" spans="1:31" x14ac:dyDescent="0.25">
      <c r="A23" s="59" t="s">
        <v>192</v>
      </c>
      <c r="B23" s="59"/>
      <c r="C23" s="59"/>
      <c r="D23" s="33">
        <f>E23/Orçamento!$M$179</f>
        <v>7.0975348656397624E-2</v>
      </c>
      <c r="E23" s="34">
        <f>E22</f>
        <v>110295.683295</v>
      </c>
      <c r="F23" s="33">
        <f>G23/Orçamento!$M$179</f>
        <v>0.13912322323087961</v>
      </c>
      <c r="G23" s="34">
        <f>E23+G22</f>
        <v>216197.47220599998</v>
      </c>
      <c r="H23" s="33">
        <f>I23/Orçamento!$M$179</f>
        <v>0.2072710978053616</v>
      </c>
      <c r="I23" s="34">
        <f>G23+I22</f>
        <v>322099.26111699996</v>
      </c>
      <c r="J23" s="33">
        <f>K23/Orçamento!$M$179</f>
        <v>0.27541897237984353</v>
      </c>
      <c r="K23" s="34">
        <f>I23+K22</f>
        <v>428001.05002799991</v>
      </c>
      <c r="L23" s="33">
        <f>M23/Orçamento!$M$179</f>
        <v>0.36172227306671373</v>
      </c>
      <c r="M23" s="34">
        <f>K23+M22</f>
        <v>562116.36893899995</v>
      </c>
      <c r="N23" s="33">
        <f>O23/Orçamento!$M$179</f>
        <v>0.4424337100656664</v>
      </c>
      <c r="O23" s="34">
        <f>M23+O22</f>
        <v>687541.9323499999</v>
      </c>
      <c r="P23" s="33">
        <f>Q23/Orçamento!$M$179</f>
        <v>0.52314514706461912</v>
      </c>
      <c r="Q23" s="34">
        <f>O23+Q22</f>
        <v>812967.49576099985</v>
      </c>
      <c r="R23" s="33">
        <f>S23/Orçamento!$M$179</f>
        <v>0.60385658406357179</v>
      </c>
      <c r="S23" s="34">
        <f>Q23+S22</f>
        <v>938393.0591719998</v>
      </c>
      <c r="T23" s="33">
        <f>U23/Orçamento!$M$179</f>
        <v>0.71759698275073269</v>
      </c>
      <c r="U23" s="34">
        <f>S23+U22</f>
        <v>1115145.6250829999</v>
      </c>
      <c r="V23" s="33">
        <f>W23/Orçamento!$M$179</f>
        <v>0.8313373814378936</v>
      </c>
      <c r="W23" s="34">
        <f>U23+W22</f>
        <v>1291898.1909940001</v>
      </c>
      <c r="X23" s="33">
        <f>Y23/Orçamento!$M$179</f>
        <v>0.9132855337833109</v>
      </c>
      <c r="Y23" s="34">
        <f>W23+Y22</f>
        <v>1419245.6099050001</v>
      </c>
      <c r="Z23" s="33">
        <f>AA23/Orçamento!$M$179</f>
        <v>1.0000000000000007</v>
      </c>
      <c r="AA23" s="34">
        <f>Y23+AA22</f>
        <v>1553999.8800000001</v>
      </c>
    </row>
    <row r="24" spans="1:31" x14ac:dyDescent="0.25">
      <c r="A24" s="35"/>
      <c r="B24" s="36"/>
      <c r="C24" s="37"/>
      <c r="D24" s="38"/>
      <c r="E24" s="38"/>
      <c r="F24" s="38"/>
      <c r="G24" s="38"/>
      <c r="H24" s="38"/>
      <c r="I24" s="38"/>
      <c r="J24" s="38"/>
      <c r="K24" s="38"/>
      <c r="L24" s="36"/>
      <c r="M24" s="36"/>
      <c r="N24" s="36"/>
      <c r="O24" s="36"/>
    </row>
    <row r="25" spans="1:31" x14ac:dyDescent="0.25">
      <c r="A25" s="35"/>
      <c r="B25" s="36"/>
      <c r="C25" s="37"/>
      <c r="D25" s="38"/>
      <c r="E25" s="38"/>
      <c r="F25" s="38"/>
      <c r="G25" s="38"/>
      <c r="H25" s="38"/>
      <c r="I25" s="38"/>
      <c r="J25" s="38"/>
      <c r="K25" s="38"/>
      <c r="L25" s="36"/>
      <c r="M25" s="36"/>
      <c r="N25" s="36"/>
      <c r="O25" s="36"/>
    </row>
    <row r="26" spans="1:31" x14ac:dyDescent="0.25">
      <c r="A26" s="35"/>
      <c r="B26" s="36"/>
      <c r="C26" s="37"/>
      <c r="D26" s="38"/>
      <c r="E26" s="38"/>
      <c r="F26" s="38"/>
      <c r="G26" s="44"/>
      <c r="H26" s="38"/>
      <c r="I26" s="38"/>
      <c r="J26" s="38"/>
      <c r="K26" s="38"/>
      <c r="L26" s="36"/>
      <c r="M26" s="36"/>
      <c r="N26" s="36"/>
      <c r="O26" s="36"/>
    </row>
    <row r="27" spans="1:31" x14ac:dyDescent="0.25">
      <c r="A27" s="35"/>
      <c r="B27" s="36"/>
      <c r="C27" s="37"/>
      <c r="D27" s="38"/>
      <c r="E27" s="38"/>
      <c r="F27" s="38"/>
      <c r="G27" s="38"/>
      <c r="H27" s="38"/>
      <c r="I27" s="38"/>
      <c r="J27" s="38"/>
      <c r="K27" s="38"/>
      <c r="L27" s="36"/>
      <c r="M27" s="36"/>
      <c r="N27" s="36"/>
      <c r="O27" s="36"/>
    </row>
    <row r="28" spans="1:31" x14ac:dyDescent="0.25">
      <c r="A28" s="35"/>
      <c r="B28" s="36"/>
      <c r="C28" s="37"/>
      <c r="D28" s="38"/>
      <c r="E28" s="38"/>
      <c r="F28" s="38"/>
      <c r="G28" s="38"/>
      <c r="H28" s="38"/>
      <c r="I28" s="38"/>
      <c r="J28" s="38"/>
      <c r="K28" s="38"/>
      <c r="L28" s="36"/>
      <c r="M28" s="36"/>
      <c r="N28" s="36"/>
      <c r="O28" s="36"/>
      <c r="U28" s="39"/>
    </row>
    <row r="29" spans="1:31" x14ac:dyDescent="0.25">
      <c r="A29" s="35"/>
      <c r="B29" s="36"/>
      <c r="C29" s="37"/>
      <c r="D29" s="38"/>
      <c r="E29" s="38"/>
      <c r="F29" s="38"/>
      <c r="G29" s="38"/>
      <c r="H29" s="38"/>
      <c r="I29" s="38"/>
      <c r="J29" s="38"/>
      <c r="K29" s="38"/>
      <c r="L29" s="36"/>
      <c r="M29" s="36"/>
      <c r="N29" s="36"/>
      <c r="O29" s="36"/>
    </row>
    <row r="31" spans="1:31" x14ac:dyDescent="0.25">
      <c r="D31" s="39"/>
      <c r="E31" s="39"/>
    </row>
  </sheetData>
  <mergeCells count="21">
    <mergeCell ref="A22:C22"/>
    <mergeCell ref="A23:C23"/>
    <mergeCell ref="AC12:AE17"/>
    <mergeCell ref="D4:E4"/>
    <mergeCell ref="B4:B5"/>
    <mergeCell ref="C4:C5"/>
    <mergeCell ref="A4:A5"/>
    <mergeCell ref="F4:G4"/>
    <mergeCell ref="H4:I4"/>
    <mergeCell ref="J4:K4"/>
    <mergeCell ref="L4:M4"/>
    <mergeCell ref="N4:O4"/>
    <mergeCell ref="P4:Q4"/>
    <mergeCell ref="A1:AA1"/>
    <mergeCell ref="A2:AA2"/>
    <mergeCell ref="A3:AA3"/>
    <mergeCell ref="R4:S4"/>
    <mergeCell ref="T4:U4"/>
    <mergeCell ref="V4:W4"/>
    <mergeCell ref="X4:Y4"/>
    <mergeCell ref="Z4:AA4"/>
  </mergeCells>
  <printOptions verticalCentered="1"/>
  <pageMargins left="0.59055118110236227" right="0.59055118110236227" top="2.0866141732283467" bottom="0.6692913385826772" header="1.299212598425197" footer="0.31496062992125984"/>
  <pageSetup paperSize="9" scale="56" fitToWidth="0" orientation="landscape" r:id="rId1"/>
  <headerFooter>
    <oddFooter>&amp;C&amp;"Segoe UI,Normal"&amp;8Página &amp;P de &amp;N</oddFooter>
  </headerFooter>
  <colBreaks count="2" manualBreakCount="2">
    <brk id="13" max="22" man="1"/>
    <brk id="2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Orçamento</vt:lpstr>
      <vt:lpstr>Cronograma</vt:lpstr>
      <vt:lpstr>Cronograma!Area_de_impressao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Lima</dc:creator>
  <cp:lastModifiedBy>Tiago Capobianco Morando</cp:lastModifiedBy>
  <cp:lastPrinted>2025-08-20T16:30:12Z</cp:lastPrinted>
  <dcterms:created xsi:type="dcterms:W3CDTF">2015-06-05T18:19:34Z</dcterms:created>
  <dcterms:modified xsi:type="dcterms:W3CDTF">2025-08-20T16:32:29Z</dcterms:modified>
</cp:coreProperties>
</file>