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a_santos\Documents\2023\Projetos\MONUMENTOS\MONUMENTOS\"/>
    </mc:Choice>
  </mc:AlternateContent>
  <xr:revisionPtr revIDLastSave="0" documentId="13_ncr:1_{C5DD835A-06D9-42A7-A827-A4397373FDEC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lanilha" sheetId="1" r:id="rId1"/>
    <sheet name="cronograma" sheetId="2" r:id="rId2"/>
    <sheet name="BDI" sheetId="3" r:id="rId3"/>
  </sheets>
  <definedNames>
    <definedName name="_xlnm.Print_Area" localSheetId="2">BDI!$A$1:$E$69</definedName>
    <definedName name="_xlnm.Print_Area" localSheetId="1">cronograma!$A$1:$P$36</definedName>
    <definedName name="_xlnm.Print_Area" localSheetId="0">planilha!$A$1:$I$166</definedName>
    <definedName name="_xlnm.Print_Titles" localSheetId="0">planilha!$1:$12</definedName>
  </definedNames>
  <calcPr calcId="191029"/>
</workbook>
</file>

<file path=xl/calcChain.xml><?xml version="1.0" encoding="utf-8"?>
<calcChain xmlns="http://schemas.openxmlformats.org/spreadsheetml/2006/main">
  <c r="H73" i="1" l="1"/>
  <c r="I73" i="1" s="1"/>
  <c r="H59" i="1"/>
  <c r="I59" i="1" s="1"/>
  <c r="H45" i="1"/>
  <c r="I45" i="1" s="1"/>
  <c r="A6" i="3"/>
  <c r="A5" i="3"/>
  <c r="B19" i="2"/>
  <c r="A19" i="2"/>
  <c r="B16" i="2"/>
  <c r="A16" i="2"/>
  <c r="B13" i="2"/>
  <c r="B14" i="2" s="1"/>
  <c r="A13" i="2"/>
  <c r="A7" i="2"/>
  <c r="J73" i="1"/>
  <c r="J59" i="1"/>
  <c r="J45" i="1"/>
  <c r="E56" i="3"/>
  <c r="E57" i="3" s="1"/>
  <c r="D56" i="3"/>
  <c r="C56" i="3"/>
  <c r="B56" i="3"/>
  <c r="F24" i="3"/>
  <c r="F23" i="3"/>
  <c r="F22" i="3"/>
  <c r="F21" i="3"/>
  <c r="E21" i="3"/>
  <c r="E25" i="3" s="1"/>
  <c r="F25" i="3" s="1"/>
  <c r="D21" i="3"/>
  <c r="C21" i="3"/>
  <c r="B21" i="3"/>
  <c r="F20" i="3"/>
  <c r="F19" i="3"/>
  <c r="F18" i="3"/>
  <c r="F17" i="3"/>
  <c r="F16" i="3"/>
  <c r="P20" i="2"/>
  <c r="B20" i="2"/>
  <c r="P17" i="2"/>
  <c r="B17" i="2"/>
  <c r="P14" i="2"/>
  <c r="H150" i="1"/>
  <c r="I150" i="1" s="1"/>
  <c r="H149" i="1"/>
  <c r="I149" i="1" s="1"/>
  <c r="H148" i="1"/>
  <c r="I148" i="1" s="1"/>
  <c r="H147" i="1"/>
  <c r="I147" i="1" s="1"/>
  <c r="H145" i="1"/>
  <c r="I145" i="1" s="1"/>
  <c r="H144" i="1"/>
  <c r="I144" i="1" s="1"/>
  <c r="H143" i="1"/>
  <c r="I143" i="1" s="1"/>
  <c r="H142" i="1"/>
  <c r="I142" i="1" s="1"/>
  <c r="H141" i="1"/>
  <c r="I141" i="1" s="1"/>
  <c r="H139" i="1"/>
  <c r="I139" i="1" s="1"/>
  <c r="H138" i="1"/>
  <c r="I138" i="1" s="1"/>
  <c r="I137" i="1"/>
  <c r="H137" i="1"/>
  <c r="H136" i="1"/>
  <c r="I136" i="1" s="1"/>
  <c r="H135" i="1"/>
  <c r="I135" i="1" s="1"/>
  <c r="I134" i="1"/>
  <c r="H134" i="1"/>
  <c r="H133" i="1"/>
  <c r="I133" i="1" s="1"/>
  <c r="I132" i="1"/>
  <c r="H132" i="1"/>
  <c r="H131" i="1"/>
  <c r="I131" i="1" s="1"/>
  <c r="I126" i="1"/>
  <c r="H126" i="1"/>
  <c r="H125" i="1"/>
  <c r="I125" i="1" s="1"/>
  <c r="H124" i="1"/>
  <c r="I124" i="1" s="1"/>
  <c r="I123" i="1"/>
  <c r="H123" i="1"/>
  <c r="H121" i="1"/>
  <c r="I121" i="1" s="1"/>
  <c r="I120" i="1"/>
  <c r="H120" i="1"/>
  <c r="H119" i="1"/>
  <c r="I119" i="1" s="1"/>
  <c r="H118" i="1"/>
  <c r="I118" i="1" s="1"/>
  <c r="H117" i="1"/>
  <c r="I117" i="1" s="1"/>
  <c r="H115" i="1"/>
  <c r="I115" i="1" s="1"/>
  <c r="H114" i="1"/>
  <c r="I114" i="1" s="1"/>
  <c r="H113" i="1"/>
  <c r="I113" i="1" s="1"/>
  <c r="I112" i="1"/>
  <c r="H112" i="1"/>
  <c r="H111" i="1"/>
  <c r="I111" i="1" s="1"/>
  <c r="I110" i="1"/>
  <c r="H110" i="1"/>
  <c r="H109" i="1"/>
  <c r="I109" i="1" s="1"/>
  <c r="H108" i="1"/>
  <c r="I108" i="1" s="1"/>
  <c r="H107" i="1"/>
  <c r="I107" i="1" s="1"/>
  <c r="H102" i="1"/>
  <c r="I102" i="1" s="1"/>
  <c r="I101" i="1"/>
  <c r="H101" i="1"/>
  <c r="H100" i="1"/>
  <c r="I100" i="1" s="1"/>
  <c r="I99" i="1"/>
  <c r="H99" i="1"/>
  <c r="H97" i="1"/>
  <c r="I97" i="1" s="1"/>
  <c r="H96" i="1"/>
  <c r="I96" i="1" s="1"/>
  <c r="H95" i="1"/>
  <c r="I95" i="1" s="1"/>
  <c r="H94" i="1"/>
  <c r="I94" i="1" s="1"/>
  <c r="H93" i="1"/>
  <c r="I93" i="1" s="1"/>
  <c r="H91" i="1"/>
  <c r="I91" i="1" s="1"/>
  <c r="I90" i="1"/>
  <c r="H90" i="1"/>
  <c r="H89" i="1"/>
  <c r="I89" i="1" s="1"/>
  <c r="H88" i="1"/>
  <c r="I88" i="1" s="1"/>
  <c r="H87" i="1"/>
  <c r="I87" i="1" s="1"/>
  <c r="H86" i="1"/>
  <c r="I86" i="1" s="1"/>
  <c r="H85" i="1"/>
  <c r="I85" i="1" s="1"/>
  <c r="H84" i="1"/>
  <c r="I84" i="1" s="1"/>
  <c r="H83" i="1"/>
  <c r="I83" i="1" s="1"/>
  <c r="I76" i="1"/>
  <c r="H76" i="1"/>
  <c r="H75" i="1"/>
  <c r="I75" i="1" s="1"/>
  <c r="H74" i="1"/>
  <c r="I74" i="1" s="1"/>
  <c r="H72" i="1"/>
  <c r="I72" i="1" s="1"/>
  <c r="I71" i="1"/>
  <c r="H71" i="1"/>
  <c r="H70" i="1"/>
  <c r="I70" i="1" s="1"/>
  <c r="H69" i="1"/>
  <c r="I69" i="1" s="1"/>
  <c r="H68" i="1"/>
  <c r="I68" i="1" s="1"/>
  <c r="H67" i="1"/>
  <c r="I67" i="1" s="1"/>
  <c r="H66" i="1"/>
  <c r="I66" i="1" s="1"/>
  <c r="H62" i="1"/>
  <c r="I62" i="1" s="1"/>
  <c r="H61" i="1"/>
  <c r="I61" i="1" s="1"/>
  <c r="H60" i="1"/>
  <c r="I60" i="1" s="1"/>
  <c r="I58" i="1"/>
  <c r="H58" i="1"/>
  <c r="H57" i="1"/>
  <c r="I57" i="1" s="1"/>
  <c r="H56" i="1"/>
  <c r="I56" i="1" s="1"/>
  <c r="I55" i="1"/>
  <c r="H55" i="1"/>
  <c r="H54" i="1"/>
  <c r="I54" i="1" s="1"/>
  <c r="H53" i="1"/>
  <c r="I53" i="1" s="1"/>
  <c r="H52" i="1"/>
  <c r="I52" i="1" s="1"/>
  <c r="I48" i="1"/>
  <c r="H48" i="1"/>
  <c r="H47" i="1"/>
  <c r="I47" i="1" s="1"/>
  <c r="H46" i="1"/>
  <c r="I46" i="1" s="1"/>
  <c r="H44" i="1"/>
  <c r="I44" i="1" s="1"/>
  <c r="H43" i="1"/>
  <c r="I43" i="1" s="1"/>
  <c r="H42" i="1"/>
  <c r="I42" i="1" s="1"/>
  <c r="I41" i="1"/>
  <c r="H41" i="1"/>
  <c r="H40" i="1"/>
  <c r="I40" i="1" s="1"/>
  <c r="H39" i="1"/>
  <c r="I39" i="1" s="1"/>
  <c r="I38" i="1"/>
  <c r="H38" i="1"/>
  <c r="H32" i="1"/>
  <c r="I32" i="1" s="1"/>
  <c r="H31" i="1"/>
  <c r="I31" i="1" s="1"/>
  <c r="H30" i="1"/>
  <c r="I30" i="1" s="1"/>
  <c r="H26" i="1"/>
  <c r="I26" i="1" s="1"/>
  <c r="H25" i="1"/>
  <c r="I25" i="1" s="1"/>
  <c r="H24" i="1"/>
  <c r="I24" i="1" s="1"/>
  <c r="I27" i="1" s="1"/>
  <c r="I20" i="1"/>
  <c r="H20" i="1"/>
  <c r="H19" i="1"/>
  <c r="I19" i="1" s="1"/>
  <c r="I18" i="1"/>
  <c r="I21" i="1" s="1"/>
  <c r="H18" i="1"/>
  <c r="I14" i="1"/>
  <c r="I15" i="1" s="1"/>
  <c r="H14" i="1"/>
  <c r="I33" i="1" l="1"/>
  <c r="I49" i="1"/>
  <c r="I77" i="1"/>
  <c r="I127" i="1"/>
  <c r="I103" i="1"/>
  <c r="I34" i="1"/>
  <c r="I151" i="1"/>
  <c r="I152" i="1" s="1"/>
  <c r="I63" i="1"/>
  <c r="P13" i="2" l="1"/>
  <c r="I78" i="1"/>
  <c r="P19" i="2"/>
  <c r="I154" i="1"/>
  <c r="J19" i="2" l="1"/>
  <c r="I19" i="2"/>
  <c r="G19" i="2"/>
  <c r="F19" i="2"/>
  <c r="N19" i="2"/>
  <c r="D19" i="2"/>
  <c r="O19" i="2"/>
  <c r="M19" i="2"/>
  <c r="H19" i="2"/>
  <c r="E19" i="2"/>
  <c r="L19" i="2"/>
  <c r="K19" i="2"/>
  <c r="H13" i="2"/>
  <c r="F13" i="2"/>
  <c r="E13" i="2"/>
  <c r="G13" i="2"/>
  <c r="D13" i="2"/>
  <c r="P16" i="2"/>
  <c r="N16" i="2" l="1"/>
  <c r="N22" i="2" s="1"/>
  <c r="H16" i="2"/>
  <c r="H22" i="2" s="1"/>
  <c r="E16" i="2"/>
  <c r="E22" i="2" s="1"/>
  <c r="M16" i="2"/>
  <c r="M22" i="2" s="1"/>
  <c r="K16" i="2"/>
  <c r="K22" i="2" s="1"/>
  <c r="L16" i="2"/>
  <c r="L22" i="2" s="1"/>
  <c r="J16" i="2"/>
  <c r="J22" i="2" s="1"/>
  <c r="I16" i="2"/>
  <c r="I22" i="2" s="1"/>
  <c r="G16" i="2"/>
  <c r="G22" i="2" s="1"/>
  <c r="F16" i="2"/>
  <c r="F22" i="2" s="1"/>
  <c r="D16" i="2"/>
  <c r="D22" i="2" s="1"/>
  <c r="O16" i="2"/>
  <c r="O22" i="2" s="1"/>
  <c r="P22" i="2" l="1"/>
  <c r="C13" i="2" l="1"/>
  <c r="C19" i="2"/>
  <c r="C16" i="2"/>
  <c r="C22" i="2" l="1"/>
</calcChain>
</file>

<file path=xl/sharedStrings.xml><?xml version="1.0" encoding="utf-8"?>
<sst xmlns="http://schemas.openxmlformats.org/spreadsheetml/2006/main" count="599" uniqueCount="280">
  <si>
    <r>
      <t>OBJETO:</t>
    </r>
    <r>
      <rPr>
        <sz val="11"/>
        <color rgb="FF000000"/>
        <rFont val="Arial1"/>
      </rPr>
      <t xml:space="preserve"> CONSTRUÇÃO </t>
    </r>
    <r>
      <rPr>
        <sz val="11"/>
        <color rgb="FF000000"/>
        <rFont val="Arial1"/>
      </rPr>
      <t xml:space="preserve">DE MONUMENTOS NAS </t>
    </r>
    <r>
      <rPr>
        <sz val="11"/>
        <color rgb="FF000000"/>
        <rFont val="Arial1"/>
      </rPr>
      <t xml:space="preserve">VIAS DE ACESSO </t>
    </r>
    <r>
      <rPr>
        <sz val="11"/>
        <color rgb="FF000000"/>
        <rFont val="Arial1"/>
      </rPr>
      <t xml:space="preserve">(ENTRADA) NO MUNICÍPIO </t>
    </r>
    <r>
      <rPr>
        <sz val="11"/>
        <color rgb="FF000000"/>
        <rFont val="Arial1"/>
      </rPr>
      <t>DE JAHU</t>
    </r>
  </si>
  <si>
    <r>
      <t>ENDEREÇO:</t>
    </r>
    <r>
      <rPr>
        <sz val="11"/>
        <color rgb="FF000000"/>
        <rFont val="Arial1"/>
      </rPr>
      <t xml:space="preserve"> AVENIDA ANA </t>
    </r>
    <r>
      <rPr>
        <sz val="11"/>
        <color rgb="FF000000"/>
        <rFont val="Arial1"/>
      </rPr>
      <t xml:space="preserve">CLAUDINA, AVENIDA </t>
    </r>
    <r>
      <rPr>
        <sz val="11"/>
        <color rgb="FF000000"/>
        <rFont val="Arial1"/>
      </rPr>
      <t xml:space="preserve">NETINHO PRADO E </t>
    </r>
    <r>
      <rPr>
        <sz val="11"/>
        <color rgb="FF000000"/>
        <rFont val="Arial1"/>
      </rPr>
      <t xml:space="preserve">AVENIDA </t>
    </r>
    <r>
      <rPr>
        <sz val="11"/>
        <color rgb="FF000000"/>
        <rFont val="Arial1"/>
      </rPr>
      <t xml:space="preserve">DESEMBARGADOR JOÃO </t>
    </r>
    <r>
      <rPr>
        <sz val="11"/>
        <color rgb="FF000000"/>
        <rFont val="Arial1"/>
      </rPr>
      <t xml:space="preserve">BATISTA DE ARRUDA </t>
    </r>
    <r>
      <rPr>
        <sz val="11"/>
        <color rgb="FF000000"/>
        <rFont val="Arial1"/>
      </rPr>
      <t>SAMPAIO</t>
    </r>
  </si>
  <si>
    <t>PLANILHA ORÇAMENTÁRIA</t>
  </si>
  <si>
    <t>ITEM</t>
  </si>
  <si>
    <t>FONTES</t>
  </si>
  <si>
    <t>CÓDIGOS</t>
  </si>
  <si>
    <t>DESCRIÇÃO DOS SERVIÇOS</t>
  </si>
  <si>
    <t>UNID.</t>
  </si>
  <si>
    <t>QTDE.</t>
  </si>
  <si>
    <t>VALOR UNIT. S/ BDI</t>
  </si>
  <si>
    <t>VALOR UNIT. C/ BDI</t>
  </si>
  <si>
    <t>VALOR TOTAL</t>
  </si>
  <si>
    <t>1.</t>
  </si>
  <si>
    <t>SERVIÇOS PRELIMINARES – GERAL</t>
  </si>
  <si>
    <t>1.1</t>
  </si>
  <si>
    <t>CDHU</t>
  </si>
  <si>
    <t>02.08.040</t>
  </si>
  <si>
    <t>PLACA EM LONA COM IMPRESSÃO DIGITAL E REQUADRO EM METALON</t>
  </si>
  <si>
    <t>M2</t>
  </si>
  <si>
    <t>SUBTOTAL 1.1</t>
  </si>
  <si>
    <t>1.2</t>
  </si>
  <si>
    <t>SERVIÇOS PRELIMINARES – AVENIDA ANA CLAUDINA (AVIÃO)</t>
  </si>
  <si>
    <t>1.2.1</t>
  </si>
  <si>
    <t>02.01.180</t>
  </si>
  <si>
    <t>BANHEIRO QUÍMICO COM MANUTENÇÃO CONFORME EXIGÊNCIAS DA CETESB</t>
  </si>
  <si>
    <t>UN X MÊS</t>
  </si>
  <si>
    <t>1.2.2</t>
  </si>
  <si>
    <t>02.02.160</t>
  </si>
  <si>
    <t>LOCAÇÃO DE CONTAINER PARA ESCRITÓRIO E DEPÓSITO – ÁREA DE 4,60M²</t>
  </si>
  <si>
    <t>1.2.3</t>
  </si>
  <si>
    <t>02.09.040</t>
  </si>
  <si>
    <t>LIMPEZA MECANIZADA DO TERRENO, INCLUSIVE TRONCOS ATÉ 15 CM DE DIÂMETRO COM CAMINHÃO A DISPOSIÇÃO DENTRO E FORA DA OBRA, C/ TRANSPORTE NO RAIO DE ATÉ 1 KM</t>
  </si>
  <si>
    <t>SUBTOTAL 1.2</t>
  </si>
  <si>
    <t>1.3</t>
  </si>
  <si>
    <t>SERVIÇOS PRELIMINARES – AVENIDA NETINHO PRADO (SAPATO)</t>
  </si>
  <si>
    <t>1.3.1</t>
  </si>
  <si>
    <t>1.3.2</t>
  </si>
  <si>
    <t>1.3.3</t>
  </si>
  <si>
    <t>SUBTOTAL 1.3</t>
  </si>
  <si>
    <t>1.4</t>
  </si>
  <si>
    <t>SERVIÇOS PRELIMINARES – AVENIDA DESEMBARGADOR JOÃO BATISTA DE ARRUDA SAMPAIO (PEIXE)</t>
  </si>
  <si>
    <t>1.4.1</t>
  </si>
  <si>
    <t>1.4.2</t>
  </si>
  <si>
    <t>1.4.3</t>
  </si>
  <si>
    <t>SUBTOTAL 1.4</t>
  </si>
  <si>
    <t>TOTAL DO ITEM 1</t>
  </si>
  <si>
    <t>2.</t>
  </si>
  <si>
    <t>CONSTRUÇÃO DOS MONUMENTOS (INCLUSIVE INFRA-ESTRUTURA)</t>
  </si>
  <si>
    <t>2.1</t>
  </si>
  <si>
    <t>AVENIDA ANA CLAUDINA (AVIÃO)</t>
  </si>
  <si>
    <t>2.1.1</t>
  </si>
  <si>
    <t>10.01.060</t>
  </si>
  <si>
    <t>ARMADURA EM BARRA DE AÇO CA-60 (A OU B) FYK = 600 MPA</t>
  </si>
  <si>
    <t>KG</t>
  </si>
  <si>
    <t>2.1.2</t>
  </si>
  <si>
    <t>12.01.041</t>
  </si>
  <si>
    <t>BROCA EM CONCRETO ARMADO, DIÂMETRO DE 25 CM, COMPLETA</t>
  </si>
  <si>
    <t>M</t>
  </si>
  <si>
    <t>2.1.3</t>
  </si>
  <si>
    <t>10.01.040</t>
  </si>
  <si>
    <t>ARMADURA EM BARRA DE AÇO CA50 A OU B FYK=500 MPA</t>
  </si>
  <si>
    <t>2.1.4</t>
  </si>
  <si>
    <t>11.18.040</t>
  </si>
  <si>
    <t>LASTRO DE PEDRA BRITADA</t>
  </si>
  <si>
    <t>M3</t>
  </si>
  <si>
    <t>2.1.5</t>
  </si>
  <si>
    <t>11.01.320</t>
  </si>
  <si>
    <t>CONCRETO USINADO, FCK=30 MPA PARA BOMBEAMENTO</t>
  </si>
  <si>
    <t>2.1.6</t>
  </si>
  <si>
    <t>11.16.080</t>
  </si>
  <si>
    <t>LANÇAMENTO E ADENSAMENTO DE CONCRETO OU MASSA POR BOMBEAMENTO</t>
  </si>
  <si>
    <t>2.1.7</t>
  </si>
  <si>
    <t>09.02.040</t>
  </si>
  <si>
    <t>FORMA PLANA EM COMPENSADO PARA ESTRUTURA APARENTE</t>
  </si>
  <si>
    <t>2.1.8</t>
  </si>
  <si>
    <t>LETRAS E DESENHOS, CONFORME PROJETO, APLICADOS NOS 2 LADOS DE CADA MONUMENTO</t>
  </si>
  <si>
    <t>UN</t>
  </si>
  <si>
    <t>2.1.9</t>
  </si>
  <si>
    <t>33.03.780</t>
  </si>
  <si>
    <t>VERNIZ DE PROTEÇÃO ANTIPICHAÇÃO</t>
  </si>
  <si>
    <t>2.1.10</t>
  </si>
  <si>
    <t>34.02.070</t>
  </si>
  <si>
    <t>FORRAÇÃO COM LÍRIO AMARELO, MÍNIMO 18 MUDAS / M² - H= 0,50 M</t>
  </si>
  <si>
    <t>2.1.11</t>
  </si>
  <si>
    <t>05.07.050</t>
  </si>
  <si>
    <t>REMOÇÃO DE ENTULHO DE OBRA COM CAÇAMBA</t>
  </si>
  <si>
    <t>SUBTOTAL 2.1</t>
  </si>
  <si>
    <t>2.2</t>
  </si>
  <si>
    <t>AVENIDA NETINHO PRADO (SAPATO)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</si>
  <si>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</si>
  <si>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</si>
  <si>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</si>
  <si>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</si>
  <si>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</si>
  <si>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</si>
  <si>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</si>
  <si>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</si>
  <si>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UNID</t>
  </si>
  <si>
    <t>2.2.9</t>
  </si>
  <si>
    <t>2.2.10</t>
  </si>
  <si>
    <t>2.2.11</t>
  </si>
  <si>
    <t>SUBTOTAL 2.2</t>
  </si>
  <si>
    <t>2.3</t>
  </si>
  <si>
    <t>AVENIDA DESEMBARGADOR JOÃO BATISTA DE ARRUDA SAMPAIO (PEIXE)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</si>
  <si>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</si>
  <si>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</si>
  <si>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</si>
  <si>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</si>
  <si>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</si>
  <si>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</si>
  <si>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</si>
  <si>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</si>
  <si>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2.3.9</t>
  </si>
  <si>
    <t>2.3.10</t>
  </si>
  <si>
    <t>2.3.11</t>
  </si>
  <si>
    <t>SUBTOTAL 2.3</t>
  </si>
  <si>
    <t>TOTAL DO ITEM 2</t>
  </si>
  <si>
    <t>3.</t>
  </si>
  <si>
    <t>INSTALAÇÕES ELÉTRICAS</t>
  </si>
  <si>
    <t>3.1</t>
  </si>
  <si>
    <t>ENTRADA</t>
  </si>
  <si>
    <t>3.1.1</t>
  </si>
  <si>
    <t>FDE</t>
  </si>
  <si>
    <t>09.02.059</t>
  </si>
  <si>
    <t>AE-19 ABRIGO E ENTRADA DE ENERGIA (CAIXA II,IV OU E);AESELETROP/BAND/CPFL/ELEKTRO</t>
  </si>
  <si>
    <t>3.1.2</t>
  </si>
  <si>
    <t>37.13.800</t>
  </si>
  <si>
    <t>MINI-DISJUNTOR TERMOMAGNÉTICO UNIPOLAR 127/220V, CORRENTE 10A ATÉ 32 A</t>
  </si>
  <si>
    <t>3.1.3</t>
  </si>
  <si>
    <t>37.24.032</t>
  </si>
  <si>
    <t>SUPRESSOR DE SURTO MONOFÁSICO, FASE-TERRA, IN &gt; OU = 20 KA, IMAX. DE SURTO DE 50 ATÉ 80 KA</t>
  </si>
  <si>
    <t>3.1.4</t>
  </si>
  <si>
    <t>38.06.060</t>
  </si>
  <si>
    <t>ELETRODUTO GALVANIZADO A QUENTE, PESADO DE 1´ - COM ACESSÓRIOS</t>
  </si>
  <si>
    <t>3.1.5</t>
  </si>
  <si>
    <t>39.02.030</t>
  </si>
  <si>
    <t>CABO DE COBRE DE 6 MM², ISOLAMENTO 750 V - ISOLAÇÃO EM PVC 70°C (PRETO)</t>
  </si>
  <si>
    <t>3.1.6</t>
  </si>
  <si>
    <t>38.19.020</t>
  </si>
  <si>
    <t>ELETRODUTO DE PVC CORRUGADO FLEXÍVEL LEVE, DIÂMETRO EXTERNO DE 20 MM</t>
  </si>
  <si>
    <t>3.1.7</t>
  </si>
  <si>
    <t>24.02.040</t>
  </si>
  <si>
    <t>PORTA/PORTÃO TIPO GRADIL SOB MEDIDA</t>
  </si>
  <si>
    <t>3.1.8</t>
  </si>
  <si>
    <t>33.11.050</t>
  </si>
  <si>
    <t>ESMALTE À BASE ÁGUA EM SUPERFÍCIE METÁLICA, INCLUSIVE PREPARO</t>
  </si>
  <si>
    <t>3.1.9</t>
  </si>
  <si>
    <t>28.05.060</t>
  </si>
  <si>
    <t>CADEADO DE LATÃO COM CILINDRO - TRAVA DUPLA - 50MM</t>
  </si>
  <si>
    <t>DISTRIBUIÇÃO DE ENERGIA</t>
  </si>
  <si>
    <t>3.1.10</t>
  </si>
  <si>
    <t>SINAPI</t>
  </si>
  <si>
    <t>QUADRO DE DISTRIBUIÇÃO DE ENERGIA EM PVC, DE EMBUTIR, SEM BARRAMENTO, PARA 3 DISJUNTORES - FORNECIMENTO E INSTALAÇÃO. AF_10/2020</t>
  </si>
  <si>
    <t>3.1.11</t>
  </si>
  <si>
    <t>MINI-DISJUNTOR TERMOMAGNÉTICO, UNIPOLAR 127/220 V, CORRENTE DE 10 A ATÉ 32 A</t>
  </si>
  <si>
    <t>3.1.12</t>
  </si>
  <si>
    <t>38.13.010</t>
  </si>
  <si>
    <t>ELETRODUTO CORRUGADO EM POLIETILENO DE ALTA DENSIDADE, DN= 30 MM, COM ACESSÓRIOS</t>
  </si>
  <si>
    <t>3.1.13</t>
  </si>
  <si>
    <t>39.21.030</t>
  </si>
  <si>
    <t>CABO DE COBRE FLEXÍVEL DE 4 MM², ISOLAMENTO 0,6/1KV - ISOLAÇÃO HEPR 90°C</t>
  </si>
  <si>
    <t>3.1.14</t>
  </si>
  <si>
    <t>39.24.152</t>
  </si>
  <si>
    <t>CABO DE COBRE FLEXÍVEL DE 3 X 2,5 MM², ISOLAMENTO 500 V - ISOLAÇÃO PP 70°C</t>
  </si>
  <si>
    <t>ILUMINAÇÃO</t>
  </si>
  <si>
    <t>3.1.15</t>
  </si>
  <si>
    <t>41.31.100</t>
  </si>
  <si>
    <t>PROJETOR LED VERDE RETANGULAR, FOCO ORIENTÁVEL, PARA FIXAÇÃO NO PISO OU PAREDE, POTÊNCIA DE 7,5 W</t>
  </si>
  <si>
    <t>3.1.16</t>
  </si>
  <si>
    <t>LUMINÁRIA DE LED PARA ILUMINAÇÃO PÚBLICA, DE 33 W ATÉ 50W – FORNECIMENTO E INSTALAÇÃO. AF_08/2020</t>
  </si>
  <si>
    <t>3.1.17</t>
  </si>
  <si>
    <t>BRAÇO PARA ILUMINAÇÃO PÚBLICA, EM TUBO DE AÇO GALVANIZADO, COMPRIMENTO DE 1,50M, PARA FIXAÇÃO EM POSTE DE CONCRETO - FORNECIMENTO E INSTALAÇÃO. AF_08/2020</t>
  </si>
  <si>
    <t>3.1.18</t>
  </si>
  <si>
    <t>40.11.010</t>
  </si>
  <si>
    <t>RELÉ FOTOELÉTRICO 50/60 HZ, 110/220 V, 1200 VA, COMPLETO</t>
  </si>
  <si>
    <t>SUBTOTAL 3.1</t>
  </si>
  <si>
    <t>3.2</t>
  </si>
  <si>
    <t>3.2.1</t>
  </si>
  <si>
    <t>3.2.2</t>
  </si>
  <si>
    <t>3.2.3</t>
  </si>
  <si>
    <t>3.2.4</t>
  </si>
  <si>
    <t>3.2.5</t>
  </si>
  <si>
    <t>CABO DE COBRE DE 6 MM², ISOLAMENTO 750 V - ISOLAÇÃO EM PVC 70°C</t>
  </si>
  <si>
    <t>3.2.6</t>
  </si>
  <si>
    <t>3.2.7</t>
  </si>
  <si>
    <t>3.2.8</t>
  </si>
  <si>
    <t>3.2.9</t>
  </si>
  <si>
    <t>3.2.10</t>
  </si>
  <si>
    <t>3.2.11</t>
  </si>
  <si>
    <t>3.2.12</t>
  </si>
  <si>
    <t>3.2.13</t>
  </si>
  <si>
    <t>3.2.14</t>
  </si>
  <si>
    <t>3.2.15</t>
  </si>
  <si>
    <t>3.2.16</t>
  </si>
  <si>
    <t>3.2.17</t>
  </si>
  <si>
    <t>3.2.18</t>
  </si>
  <si>
    <t>SUBTOTAL 3.2</t>
  </si>
  <si>
    <t>3.3</t>
  </si>
  <si>
    <t>3.3.1</t>
  </si>
  <si>
    <t>AE-19 ABRIGO E ENTRADA DE DENERGIA (CAIXA II,IV OU E);AESELETROP/BAND/CPFL/ELEKTRO</t>
  </si>
  <si>
    <t>3.3.2</t>
  </si>
  <si>
    <t>3.3.3</t>
  </si>
  <si>
    <t>3.3.4</t>
  </si>
  <si>
    <t>3.3.5</t>
  </si>
  <si>
    <t>3.3.6</t>
  </si>
  <si>
    <t>3.3.7</t>
  </si>
  <si>
    <t>3.3.8</t>
  </si>
  <si>
    <t>3.3.9</t>
  </si>
  <si>
    <t>3.3.10</t>
  </si>
  <si>
    <t>3.3.11</t>
  </si>
  <si>
    <t>3.3.12</t>
  </si>
  <si>
    <t>3.3.13</t>
  </si>
  <si>
    <t>3.3.14</t>
  </si>
  <si>
    <t>3.3.15</t>
  </si>
  <si>
    <t>3.3.16</t>
  </si>
  <si>
    <t>3.3.17</t>
  </si>
  <si>
    <t>3.3.18</t>
  </si>
  <si>
    <t>SUBTOTAL 3.3</t>
  </si>
  <si>
    <t>TOTAL DO ITEM 3</t>
  </si>
  <si>
    <t>TOTAL GERAL</t>
  </si>
  <si>
    <t>OBJETO: CONSTRUÇÃO DE MONUMENTOS NAS VIAS DE ACESSO (ENTRADA) NO MUNICÍPIO DE JAHU</t>
  </si>
  <si>
    <t>CRONOGRAMA FÍSICO FINANCEIRO</t>
  </si>
  <si>
    <t>ETAPAS DA CONSTRUÇÃO</t>
  </si>
  <si>
    <t>%</t>
  </si>
  <si>
    <t>1°  MÊS</t>
  </si>
  <si>
    <t>2°  MÊS</t>
  </si>
  <si>
    <t>3°  MÊS</t>
  </si>
  <si>
    <t>4°  MÊS</t>
  </si>
  <si>
    <t>5°  MÊS</t>
  </si>
  <si>
    <t>6°  MÊS</t>
  </si>
  <si>
    <t>7°  MÊS</t>
  </si>
  <si>
    <t>8°  MÊS</t>
  </si>
  <si>
    <t>9°  MÊS</t>
  </si>
  <si>
    <t>10°  MÊS</t>
  </si>
  <si>
    <t>11°  MÊS</t>
  </si>
  <si>
    <t>12°  MÊS</t>
  </si>
  <si>
    <t>TOTAL</t>
  </si>
  <si>
    <t>TOTAL DAS ETAPAS / TOTAL GERAL</t>
  </si>
  <si>
    <t>COMPOSIÇÃO ANALÍTICA DO BDI - CONSTRUÇÃO DE EDIFÍCIOS</t>
  </si>
  <si>
    <t>VALORES DE BDI POR TIPO DE OBRA %</t>
  </si>
  <si>
    <t>TIPO DE OBRA</t>
  </si>
  <si>
    <t>1 Quartil</t>
  </si>
  <si>
    <t>Médio</t>
  </si>
  <si>
    <t>3 Quartil</t>
  </si>
  <si>
    <t>Construção de Edifícios</t>
  </si>
  <si>
    <t>DESCRIÇÃO</t>
  </si>
  <si>
    <t>VALORES DE REFERÊNCIA - %</t>
  </si>
  <si>
    <t>BDI ADOTADO %</t>
  </si>
  <si>
    <t>1º QUARTIL</t>
  </si>
  <si>
    <t>MÉDIO</t>
  </si>
  <si>
    <t>3º QUARTIL</t>
  </si>
  <si>
    <t>Administração Central</t>
  </si>
  <si>
    <t>Seguro e Garantia (*)</t>
  </si>
  <si>
    <t>Risco</t>
  </si>
  <si>
    <t>Despesas Financeiras</t>
  </si>
  <si>
    <t>Lucro</t>
  </si>
  <si>
    <r>
      <t xml:space="preserve">Tributos </t>
    </r>
    <r>
      <rPr>
        <b/>
        <i/>
        <sz val="11"/>
        <color rgb="FF000000"/>
        <rFont val="Arial2"/>
      </rPr>
      <t xml:space="preserve">(soma dos itens </t>
    </r>
    <r>
      <rPr>
        <b/>
        <i/>
        <sz val="11"/>
        <color rgb="FF000000"/>
        <rFont val="Arial2"/>
      </rPr>
      <t>abaixo)</t>
    </r>
  </si>
  <si>
    <t>COFINS</t>
  </si>
  <si>
    <t>PIS</t>
  </si>
  <si>
    <t>ISSQN (**)</t>
  </si>
  <si>
    <t>Fonte da composição, valores de referência e fórmula do BDI:  Acórdão 2622/2013 - TCU - Plenário</t>
  </si>
  <si>
    <t>Os valores de BDI acima foram calculados com emprego da fórmula abaixo:</t>
  </si>
  <si>
    <t>Onde:</t>
  </si>
  <si>
    <t>AC = taxa de rateio da Administração Central;</t>
  </si>
  <si>
    <t>DF = taxa das despesas financeiras;</t>
  </si>
  <si>
    <t>S = taxa de seguro; R = taxa de risco e G = garantia do empreendimento;</t>
  </si>
  <si>
    <t>I = taxa de tributos;</t>
  </si>
  <si>
    <t>L = taxa de lucro.</t>
  </si>
  <si>
    <t>OBS:</t>
  </si>
  <si>
    <t>(*) - PODE HAVER GARANTIA DESDE QUE PREVISTO NO EDITAL DA LICITAÇÃO E NO CONTRATO DE EXECUÇÃO.</t>
  </si>
  <si>
    <t>(**) - PODEM SER ACEITOS OUTROS PERCENTUAIS DE ISS DESDE QUE DEVIDAMENTE EMBASADOS NA LEGISLAÇÃO MUNICIPAL.</t>
  </si>
  <si>
    <r>
      <t xml:space="preserve">Conforme esse Acórdão, o valor final do BDI também deverá obedecer à faixa de variação abaixo, considerando os custos dos serviços </t>
    </r>
    <r>
      <rPr>
        <b/>
        <sz val="12"/>
        <color rgb="FF000000"/>
        <rFont val="Arial2"/>
      </rPr>
      <t xml:space="preserve">sem </t>
    </r>
    <r>
      <rPr>
        <b/>
        <sz val="12"/>
        <color rgb="FF000000"/>
        <rFont val="Arial2"/>
      </rPr>
      <t>desoneração</t>
    </r>
    <r>
      <rPr>
        <sz val="12"/>
        <color rgb="FF000000"/>
        <rFont val="Arial2"/>
      </rPr>
      <t xml:space="preserve"> dos encargos sociais:</t>
    </r>
  </si>
  <si>
    <t>VALORES DE BDI POR TIPO DE OBRA</t>
  </si>
  <si>
    <r>
      <t xml:space="preserve">Desta forma, após o enquadramento do BDI nos critérios abordados acima e sendo utilizado no orçamento os custos dos serviços </t>
    </r>
    <r>
      <rPr>
        <b/>
        <sz val="12"/>
        <color rgb="FF000000"/>
        <rFont val="Arial2"/>
      </rPr>
      <t xml:space="preserve">com </t>
    </r>
    <r>
      <rPr>
        <b/>
        <sz val="12"/>
        <color rgb="FF000000"/>
        <rFont val="Arial2"/>
      </rPr>
      <t>desoneração</t>
    </r>
    <r>
      <rPr>
        <sz val="12"/>
        <color rgb="FF000000"/>
        <rFont val="Arial2"/>
      </rPr>
      <t>, deverá ser incluído no item taxa de tributos o percentual de</t>
    </r>
    <r>
      <rPr>
        <b/>
        <sz val="12"/>
        <color rgb="FF000000"/>
        <rFont val="Arial2"/>
      </rPr>
      <t xml:space="preserve"> </t>
    </r>
    <r>
      <rPr>
        <b/>
        <sz val="12"/>
        <color rgb="FF000000"/>
        <rFont val="Arial2"/>
      </rPr>
      <t xml:space="preserve">4,5% </t>
    </r>
    <r>
      <rPr>
        <sz val="12"/>
        <color rgb="FF000000"/>
        <rFont val="Arial2"/>
      </rPr>
      <t>referente à contribuição previdenciária e recalculado o BDI.</t>
    </r>
  </si>
  <si>
    <t>Reiteramos que, por determinação do TCU, não é admitida a inclusão de IRPJ e CSLL no BDI, bem como Administração local, Instalação de Canteiro/acampamento, Mobilização/desmobilização e demais itens que possam ser apropriados como custos diretos da obra, devendo ser apresentada a composição destes, com detalhamentos suficientes que justifiquem o valor obtido, não sendo admitido cálculo com estimativas percentuais genéricas.</t>
  </si>
  <si>
    <r>
      <t>Tributos (</t>
    </r>
    <r>
      <rPr>
        <b/>
        <i/>
        <sz val="12"/>
        <color rgb="FF000000"/>
        <rFont val="Arial2"/>
      </rPr>
      <t xml:space="preserve">Confins, PIS e </t>
    </r>
    <r>
      <rPr>
        <b/>
        <i/>
        <sz val="12"/>
        <color rgb="FF000000"/>
        <rFont val="Arial2"/>
      </rPr>
      <t>ISSQN) + 4,5% INSS</t>
    </r>
  </si>
  <si>
    <t>COTAÇÃO*</t>
  </si>
  <si>
    <t>BDI* = 23,54%</t>
  </si>
  <si>
    <t>* Para os itens de COTAÇÃO, adota-se um BDI de 13,84%, uma vez que se tratam de serviços de "Fornecimento de materiais e equipamentos em aquisição indireta, em conjunto com licitação de obras."</t>
  </si>
  <si>
    <t>FONTES:  FDE (OUT/2022); CDHU 188 (NOV/2022); SINAPI (13/07/2022) – SEM DESONERAÇÃO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</si>
</sst>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[$-416]General"/>
    <numFmt numFmtId="165" formatCode="[$-416]#,##0.00"/>
    <numFmt numFmtId="166" formatCode="00&quot;.&quot;00&quot;.&quot;00"/>
    <numFmt numFmtId="167" formatCode="0.0%"/>
    <numFmt numFmtId="168" formatCode="&quot;R$ &quot;#,##0.00"/>
    <numFmt numFmtId="169" formatCode="#,##0.00&quot; &quot;;&quot; (&quot;#,##0.00&quot;)&quot;;&quot; -&quot;#&quot; &quot;;@&quot; &quot;"/>
    <numFmt numFmtId="170" formatCode="[$R$-416]&quot; &quot;#,##0.00;[Red]&quot;-&quot;[$R$-416]&quot; &quot;#,##0.00"/>
    <numFmt numFmtId="174" formatCode="&quot; R$ &quot;#,##0.00&quot; &quot;;&quot;-R$ &quot;#,##0.00&quot; &quot;;&quot; R$ -&quot;#&quot; &quot;;@&quot; &quot;"/>
    <numFmt numFmtId="175" formatCode="#,##0.00&quot; &quot;;&quot;-&quot;#,##0.00&quot; &quot;;&quot; -&quot;#&quot; &quot;;@&quot; &quot;"/>
    <numFmt numFmtId="176" formatCode="[$-416]0%"/>
  </numFmts>
  <fonts count="38">
    <font>
      <sz val="11"/>
      <color rgb="FF000000"/>
      <name val="Arial1"/>
    </font>
    <font>
      <sz val="11"/>
      <color rgb="FF000000"/>
      <name val="Arial1"/>
    </font>
    <font>
      <b/>
      <sz val="11"/>
      <color rgb="FF7030A0"/>
      <name val="Arial1"/>
    </font>
    <font>
      <sz val="11"/>
      <color rgb="FF9C0006"/>
      <name val="Arial1"/>
    </font>
    <font>
      <sz val="11"/>
      <color rgb="FFBFBFBF"/>
      <name val="Arial1"/>
    </font>
    <font>
      <sz val="10"/>
      <color rgb="FF000000"/>
      <name val="Mangal"/>
      <family val="1"/>
    </font>
    <font>
      <sz val="10"/>
      <color rgb="FF000000"/>
      <name val="Arial1"/>
    </font>
    <font>
      <sz val="11"/>
      <color rgb="FF000000"/>
      <name val="Calibri"/>
      <family val="2"/>
    </font>
    <font>
      <b/>
      <i/>
      <sz val="16"/>
      <color rgb="FF000000"/>
      <name val="Arial1"/>
    </font>
    <font>
      <sz val="10"/>
      <color rgb="FF000000"/>
      <name val="Arial2"/>
    </font>
    <font>
      <sz val="11"/>
      <color rgb="FF000000"/>
      <name val="Mangal1"/>
    </font>
    <font>
      <b/>
      <i/>
      <u/>
      <sz val="11"/>
      <color rgb="FF000000"/>
      <name val="Arial1"/>
    </font>
    <font>
      <b/>
      <sz val="24"/>
      <color rgb="FF000000"/>
      <name val="Arial2"/>
    </font>
    <font>
      <sz val="11"/>
      <color rgb="FF000000"/>
      <name val="Arial2"/>
    </font>
    <font>
      <sz val="14"/>
      <color rgb="FF000000"/>
      <name val="Arial2"/>
    </font>
    <font>
      <b/>
      <sz val="11"/>
      <color rgb="FF000000"/>
      <name val="Arial2"/>
    </font>
    <font>
      <b/>
      <sz val="12"/>
      <color rgb="FF000000"/>
      <name val="Arial2"/>
    </font>
    <font>
      <b/>
      <sz val="24"/>
      <color rgb="FF000000"/>
      <name val="Arial1"/>
    </font>
    <font>
      <b/>
      <sz val="16"/>
      <color rgb="FF000000"/>
      <name val="Arial1"/>
    </font>
    <font>
      <b/>
      <sz val="12"/>
      <color rgb="FF000000"/>
      <name val="Arial1"/>
    </font>
    <font>
      <sz val="12"/>
      <color rgb="FF000000"/>
      <name val="Arial1"/>
    </font>
    <font>
      <b/>
      <sz val="11"/>
      <color rgb="FF000000"/>
      <name val="Arial1"/>
    </font>
    <font>
      <b/>
      <sz val="11"/>
      <color rgb="FF000000"/>
      <name val="Arial3"/>
    </font>
    <font>
      <b/>
      <sz val="8"/>
      <color rgb="FF000000"/>
      <name val="Arial1"/>
    </font>
    <font>
      <b/>
      <sz val="8"/>
      <color rgb="FF000000"/>
      <name val="Arial3"/>
    </font>
    <font>
      <sz val="8"/>
      <color rgb="FF000000"/>
      <name val="Arial1"/>
    </font>
    <font>
      <b/>
      <sz val="11"/>
      <color rgb="FF000000"/>
      <name val="Arial21"/>
    </font>
    <font>
      <sz val="11"/>
      <color rgb="FF000000"/>
      <name val="Arial21"/>
    </font>
    <font>
      <sz val="11"/>
      <color rgb="FFFF0000"/>
      <name val="Arial2"/>
    </font>
    <font>
      <b/>
      <sz val="13"/>
      <color rgb="FF000000"/>
      <name val="Arial2"/>
    </font>
    <font>
      <sz val="12"/>
      <color rgb="FF000000"/>
      <name val="Arial2"/>
    </font>
    <font>
      <b/>
      <sz val="15"/>
      <color rgb="FF000000"/>
      <name val="Arial2"/>
    </font>
    <font>
      <b/>
      <sz val="14"/>
      <color rgb="FF000000"/>
      <name val="Arial2"/>
    </font>
    <font>
      <b/>
      <i/>
      <sz val="11"/>
      <color rgb="FF000000"/>
      <name val="Arial2"/>
    </font>
    <font>
      <sz val="10"/>
      <color rgb="FF000080"/>
      <name val="Arial2"/>
    </font>
    <font>
      <b/>
      <i/>
      <sz val="12"/>
      <color rgb="FF000000"/>
      <name val="Arial2"/>
    </font>
    <font>
      <i/>
      <sz val="10"/>
      <color rgb="FF000000"/>
      <name val="Arial2"/>
    </font>
    <font>
      <b/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C7CE"/>
        <bgColor rgb="FFFFC7CE"/>
      </patternFill>
    </fill>
    <fill>
      <patternFill patternType="solid">
        <fgColor rgb="FFE6E6FF"/>
        <bgColor rgb="FFE6E6FF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28">
    <xf numFmtId="0" fontId="0" fillId="0" borderId="0"/>
    <xf numFmtId="0" fontId="2" fillId="2" borderId="0" applyNumberFormat="0" applyBorder="0" applyProtection="0"/>
    <xf numFmtId="0" fontId="3" fillId="3" borderId="0" applyNumberFormat="0" applyBorder="0" applyProtection="0"/>
    <xf numFmtId="0" fontId="4" fillId="0" borderId="0" applyNumberFormat="0" applyBorder="0" applyProtection="0"/>
    <xf numFmtId="0" fontId="2" fillId="2" borderId="0" applyNumberFormat="0" applyBorder="0" applyProtection="0"/>
    <xf numFmtId="0" fontId="3" fillId="3" borderId="0" applyNumberFormat="0" applyBorder="0" applyProtection="0"/>
    <xf numFmtId="0" fontId="4" fillId="0" borderId="0" applyNumberFormat="0" applyBorder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Protection="0"/>
    <xf numFmtId="175" fontId="5" fillId="0" borderId="0" applyBorder="0" applyProtection="0"/>
    <xf numFmtId="174" fontId="6" fillId="0" borderId="0" applyBorder="0" applyProtection="0"/>
    <xf numFmtId="164" fontId="6" fillId="0" borderId="0" applyBorder="0" applyProtection="0"/>
    <xf numFmtId="164" fontId="7" fillId="0" borderId="0" applyBorder="0" applyProtection="0"/>
    <xf numFmtId="176" fontId="6" fillId="0" borderId="0" applyBorder="0" applyProtection="0"/>
    <xf numFmtId="169" fontId="7" fillId="0" borderId="0" applyBorder="0" applyProtection="0"/>
    <xf numFmtId="0" fontId="8" fillId="0" borderId="0" applyNumberFormat="0" applyBorder="0" applyProtection="0">
      <alignment horizontal="center"/>
    </xf>
    <xf numFmtId="0" fontId="8" fillId="0" borderId="0" applyNumberFormat="0" applyBorder="0" applyProtection="0">
      <alignment horizontal="center" textRotation="90"/>
    </xf>
    <xf numFmtId="174" fontId="6" fillId="0" borderId="0" applyBorder="0" applyProtection="0"/>
    <xf numFmtId="0" fontId="1" fillId="0" borderId="0" applyNumberFormat="0" applyFont="0" applyBorder="0" applyProtection="0"/>
    <xf numFmtId="0" fontId="9" fillId="0" borderId="0" applyNumberFormat="0" applyBorder="0" applyProtection="0"/>
    <xf numFmtId="0" fontId="1" fillId="0" borderId="0" applyNumberFormat="0" applyFont="0" applyBorder="0" applyProtection="0"/>
    <xf numFmtId="164" fontId="6" fillId="0" borderId="0" applyBorder="0" applyProtection="0"/>
    <xf numFmtId="9" fontId="10" fillId="0" borderId="0" applyBorder="0" applyProtection="0"/>
    <xf numFmtId="0" fontId="11" fillId="0" borderId="0" applyNumberFormat="0" applyBorder="0" applyProtection="0"/>
    <xf numFmtId="170" fontId="11" fillId="0" borderId="0" applyBorder="0" applyProtection="0"/>
    <xf numFmtId="169" fontId="10" fillId="0" borderId="0" applyBorder="0" applyProtection="0"/>
  </cellStyleXfs>
  <cellXfs count="224">
    <xf numFmtId="0" fontId="0" fillId="0" borderId="0" xfId="0"/>
    <xf numFmtId="0" fontId="13" fillId="0" borderId="0" xfId="0" applyFont="1" applyAlignment="1">
      <alignment vertical="center"/>
    </xf>
    <xf numFmtId="164" fontId="9" fillId="0" borderId="0" xfId="11" applyNumberFormat="1" applyFont="1" applyAlignment="1">
      <alignment horizontal="center" vertical="center" wrapText="1"/>
    </xf>
    <xf numFmtId="164" fontId="9" fillId="0" borderId="0" xfId="11" applyNumberFormat="1" applyFont="1" applyAlignment="1">
      <alignment horizontal="justify" vertical="center" wrapText="1"/>
    </xf>
    <xf numFmtId="165" fontId="9" fillId="0" borderId="0" xfId="11" applyNumberFormat="1" applyFont="1" applyAlignment="1">
      <alignment vertical="center" wrapText="1"/>
    </xf>
    <xf numFmtId="0" fontId="13" fillId="0" borderId="0" xfId="0" applyFont="1"/>
    <xf numFmtId="165" fontId="13" fillId="0" borderId="3" xfId="11" applyNumberFormat="1" applyFont="1" applyBorder="1" applyAlignment="1">
      <alignment vertical="center" wrapText="1"/>
    </xf>
    <xf numFmtId="165" fontId="13" fillId="0" borderId="1" xfId="11" applyNumberFormat="1" applyFont="1" applyBorder="1" applyAlignment="1">
      <alignment horizontal="center" vertical="center" wrapText="1"/>
    </xf>
    <xf numFmtId="164" fontId="13" fillId="0" borderId="1" xfId="11" applyNumberFormat="1" applyFont="1" applyBorder="1" applyAlignment="1">
      <alignment horizontal="justify" vertical="center" wrapText="1"/>
    </xf>
    <xf numFmtId="0" fontId="13" fillId="0" borderId="4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164" fontId="13" fillId="0" borderId="5" xfId="11" applyNumberFormat="1" applyFont="1" applyBorder="1" applyAlignment="1">
      <alignment horizontal="center" vertical="center" wrapText="1"/>
    </xf>
    <xf numFmtId="164" fontId="13" fillId="0" borderId="5" xfId="11" applyNumberFormat="1" applyFont="1" applyBorder="1" applyAlignment="1">
      <alignment horizontal="justify" vertical="center" wrapText="1"/>
    </xf>
    <xf numFmtId="165" fontId="13" fillId="0" borderId="5" xfId="11" applyNumberFormat="1" applyFont="1" applyBorder="1" applyAlignment="1">
      <alignment vertical="center" wrapText="1"/>
    </xf>
    <xf numFmtId="0" fontId="13" fillId="0" borderId="3" xfId="0" applyFont="1" applyBorder="1" applyAlignment="1">
      <alignment vertical="center"/>
    </xf>
    <xf numFmtId="164" fontId="15" fillId="4" borderId="1" xfId="11" applyNumberFormat="1" applyFont="1" applyFill="1" applyBorder="1" applyAlignment="1">
      <alignment horizontal="center" vertical="center" wrapText="1"/>
    </xf>
    <xf numFmtId="164" fontId="15" fillId="4" borderId="1" xfId="11" applyNumberFormat="1" applyFont="1" applyFill="1" applyBorder="1" applyAlignment="1">
      <alignment horizontal="justify" vertical="center" wrapText="1"/>
    </xf>
    <xf numFmtId="165" fontId="15" fillId="4" borderId="1" xfId="11" applyNumberFormat="1" applyFont="1" applyFill="1" applyBorder="1" applyAlignment="1">
      <alignment horizontal="center" vertical="center" wrapText="1"/>
    </xf>
    <xf numFmtId="164" fontId="15" fillId="4" borderId="2" xfId="11" applyNumberFormat="1" applyFont="1" applyFill="1" applyBorder="1" applyAlignment="1">
      <alignment horizontal="justify" vertical="center" wrapText="1"/>
    </xf>
    <xf numFmtId="164" fontId="15" fillId="4" borderId="5" xfId="11" applyNumberFormat="1" applyFont="1" applyFill="1" applyBorder="1" applyAlignment="1">
      <alignment horizontal="center" vertical="center" wrapText="1"/>
    </xf>
    <xf numFmtId="165" fontId="15" fillId="4" borderId="5" xfId="11" applyNumberFormat="1" applyFont="1" applyFill="1" applyBorder="1" applyAlignment="1">
      <alignment horizontal="right" vertical="center" wrapText="1"/>
    </xf>
    <xf numFmtId="165" fontId="15" fillId="4" borderId="3" xfId="11" applyNumberFormat="1" applyFont="1" applyFill="1" applyBorder="1" applyAlignment="1">
      <alignment horizontal="right" vertical="center" wrapText="1"/>
    </xf>
    <xf numFmtId="164" fontId="15" fillId="0" borderId="1" xfId="11" applyNumberFormat="1" applyFont="1" applyBorder="1" applyAlignment="1">
      <alignment horizontal="center" vertical="center" wrapText="1"/>
    </xf>
    <xf numFmtId="164" fontId="13" fillId="5" borderId="1" xfId="11" applyNumberFormat="1" applyFont="1" applyFill="1" applyBorder="1" applyAlignment="1">
      <alignment horizontal="center" vertical="center" wrapText="1"/>
    </xf>
    <xf numFmtId="164" fontId="13" fillId="0" borderId="1" xfId="14" applyFont="1" applyBorder="1" applyAlignment="1">
      <alignment horizontal="justify" vertical="center" wrapText="1"/>
    </xf>
    <xf numFmtId="165" fontId="13" fillId="5" borderId="1" xfId="11" applyNumberFormat="1" applyFont="1" applyFill="1" applyBorder="1" applyAlignment="1">
      <alignment horizontal="right" vertical="center" wrapText="1"/>
    </xf>
    <xf numFmtId="164" fontId="13" fillId="0" borderId="2" xfId="11" applyNumberFormat="1" applyFont="1" applyBorder="1" applyAlignment="1">
      <alignment horizontal="right" vertical="center" wrapText="1"/>
    </xf>
    <xf numFmtId="164" fontId="13" fillId="0" borderId="5" xfId="11" applyNumberFormat="1" applyFont="1" applyBorder="1" applyAlignment="1">
      <alignment horizontal="right" vertical="center" wrapText="1"/>
    </xf>
    <xf numFmtId="165" fontId="13" fillId="0" borderId="1" xfId="11" applyNumberFormat="1" applyFont="1" applyBorder="1" applyAlignment="1">
      <alignment horizontal="right" vertical="center" wrapText="1"/>
    </xf>
    <xf numFmtId="164" fontId="13" fillId="0" borderId="2" xfId="11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4" fontId="13" fillId="0" borderId="5" xfId="0" applyNumberFormat="1" applyFont="1" applyBorder="1" applyAlignment="1">
      <alignment vertical="center"/>
    </xf>
    <xf numFmtId="165" fontId="13" fillId="5" borderId="5" xfId="11" applyNumberFormat="1" applyFont="1" applyFill="1" applyBorder="1" applyAlignment="1">
      <alignment horizontal="right" vertical="center" wrapText="1"/>
    </xf>
    <xf numFmtId="165" fontId="13" fillId="5" borderId="3" xfId="11" applyNumberFormat="1" applyFont="1" applyFill="1" applyBorder="1" applyAlignment="1">
      <alignment horizontal="right" vertical="center" wrapText="1"/>
    </xf>
    <xf numFmtId="164" fontId="13" fillId="0" borderId="1" xfId="11" applyNumberFormat="1" applyFont="1" applyBorder="1" applyAlignment="1">
      <alignment horizontal="center" vertical="center" wrapText="1"/>
    </xf>
    <xf numFmtId="175" fontId="13" fillId="0" borderId="1" xfId="11" applyFont="1" applyBorder="1" applyAlignment="1">
      <alignment horizontal="center" vertical="center" wrapText="1"/>
    </xf>
    <xf numFmtId="164" fontId="13" fillId="0" borderId="1" xfId="13" applyFont="1" applyBorder="1" applyAlignment="1">
      <alignment horizontal="justify" vertical="center" wrapText="1"/>
    </xf>
    <xf numFmtId="164" fontId="13" fillId="0" borderId="5" xfId="13" applyFont="1" applyBorder="1" applyAlignment="1">
      <alignment horizontal="justify" vertical="center" wrapText="1"/>
    </xf>
    <xf numFmtId="164" fontId="13" fillId="0" borderId="5" xfId="13" applyFont="1" applyBorder="1" applyAlignment="1">
      <alignment horizontal="center" vertical="center" wrapText="1"/>
    </xf>
    <xf numFmtId="165" fontId="13" fillId="0" borderId="5" xfId="13" applyNumberFormat="1" applyFont="1" applyBorder="1" applyAlignment="1">
      <alignment horizontal="left" vertical="center" wrapText="1"/>
    </xf>
    <xf numFmtId="165" fontId="13" fillId="0" borderId="5" xfId="11" applyNumberFormat="1" applyFont="1" applyBorder="1" applyAlignment="1">
      <alignment horizontal="right" vertical="center" wrapText="1"/>
    </xf>
    <xf numFmtId="164" fontId="15" fillId="4" borderId="2" xfId="14" applyFont="1" applyFill="1" applyBorder="1" applyAlignment="1">
      <alignment horizontal="justify" vertical="center" wrapText="1"/>
    </xf>
    <xf numFmtId="175" fontId="13" fillId="4" borderId="5" xfId="11" applyFont="1" applyFill="1" applyBorder="1" applyAlignment="1">
      <alignment horizontal="center" vertical="center" wrapText="1"/>
    </xf>
    <xf numFmtId="165" fontId="13" fillId="4" borderId="5" xfId="11" applyNumberFormat="1" applyFont="1" applyFill="1" applyBorder="1" applyAlignment="1">
      <alignment horizontal="right" vertical="center" wrapText="1"/>
    </xf>
    <xf numFmtId="165" fontId="13" fillId="4" borderId="3" xfId="11" applyNumberFormat="1" applyFont="1" applyFill="1" applyBorder="1" applyAlignment="1">
      <alignment horizontal="right" vertical="center" wrapText="1"/>
    </xf>
    <xf numFmtId="165" fontId="13" fillId="5" borderId="0" xfId="11" applyNumberFormat="1" applyFont="1" applyFill="1" applyAlignment="1">
      <alignment horizontal="right" vertical="center" wrapText="1"/>
    </xf>
    <xf numFmtId="165" fontId="13" fillId="0" borderId="3" xfId="11" applyNumberFormat="1" applyFont="1" applyBorder="1" applyAlignment="1">
      <alignment horizontal="right" vertical="center" wrapText="1"/>
    </xf>
    <xf numFmtId="165" fontId="13" fillId="5" borderId="6" xfId="11" applyNumberFormat="1" applyFont="1" applyFill="1" applyBorder="1" applyAlignment="1">
      <alignment horizontal="right" vertical="center" wrapText="1"/>
    </xf>
    <xf numFmtId="165" fontId="15" fillId="4" borderId="1" xfId="11" applyNumberFormat="1" applyFont="1" applyFill="1" applyBorder="1" applyAlignment="1">
      <alignment horizontal="right" vertical="center" wrapText="1"/>
    </xf>
    <xf numFmtId="164" fontId="15" fillId="0" borderId="2" xfId="11" applyNumberFormat="1" applyFont="1" applyBorder="1" applyAlignment="1">
      <alignment horizontal="right" vertical="center" wrapText="1"/>
    </xf>
    <xf numFmtId="164" fontId="15" fillId="0" borderId="5" xfId="14" applyFont="1" applyBorder="1" applyAlignment="1">
      <alignment horizontal="justify" vertical="center" wrapText="1"/>
    </xf>
    <xf numFmtId="175" fontId="13" fillId="0" borderId="5" xfId="11" applyFont="1" applyBorder="1" applyAlignment="1">
      <alignment horizontal="center" vertical="center" wrapText="1"/>
    </xf>
    <xf numFmtId="165" fontId="15" fillId="0" borderId="3" xfId="11" applyNumberFormat="1" applyFont="1" applyBorder="1" applyAlignment="1">
      <alignment horizontal="right" vertical="center" wrapText="1"/>
    </xf>
    <xf numFmtId="164" fontId="13" fillId="4" borderId="1" xfId="11" applyNumberFormat="1" applyFont="1" applyFill="1" applyBorder="1" applyAlignment="1">
      <alignment horizontal="center" vertical="center" wrapText="1"/>
    </xf>
    <xf numFmtId="164" fontId="13" fillId="0" borderId="0" xfId="13" applyFont="1" applyAlignment="1">
      <alignment vertical="center"/>
    </xf>
    <xf numFmtId="164" fontId="13" fillId="5" borderId="1" xfId="13" applyFont="1" applyFill="1" applyBorder="1" applyAlignment="1">
      <alignment horizontal="justify" vertical="center" wrapText="1"/>
    </xf>
    <xf numFmtId="164" fontId="13" fillId="0" borderId="1" xfId="13" applyFont="1" applyBorder="1" applyAlignment="1">
      <alignment horizontal="center" vertical="center" wrapText="1"/>
    </xf>
    <xf numFmtId="4" fontId="13" fillId="0" borderId="0" xfId="0" applyNumberFormat="1" applyFont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5" xfId="0" applyFont="1" applyBorder="1" applyAlignment="1">
      <alignment horizontal="justify" vertical="center" wrapText="1"/>
    </xf>
    <xf numFmtId="165" fontId="13" fillId="0" borderId="0" xfId="11" applyNumberFormat="1" applyFont="1" applyAlignment="1">
      <alignment horizontal="center" vertical="center" wrapText="1"/>
    </xf>
    <xf numFmtId="165" fontId="15" fillId="0" borderId="0" xfId="14" applyNumberFormat="1" applyFont="1" applyAlignment="1">
      <alignment horizontal="right" vertical="center" wrapText="1"/>
    </xf>
    <xf numFmtId="164" fontId="13" fillId="0" borderId="5" xfId="14" applyFont="1" applyBorder="1" applyAlignment="1">
      <alignment horizontal="center" vertical="center" wrapText="1"/>
    </xf>
    <xf numFmtId="165" fontId="13" fillId="0" borderId="0" xfId="14" applyNumberFormat="1" applyFont="1" applyAlignment="1">
      <alignment horizontal="left" vertical="center" wrapText="1"/>
    </xf>
    <xf numFmtId="165" fontId="13" fillId="0" borderId="0" xfId="11" applyNumberFormat="1" applyFont="1" applyAlignment="1">
      <alignment horizontal="right" vertical="center" wrapText="1"/>
    </xf>
    <xf numFmtId="164" fontId="13" fillId="4" borderId="2" xfId="11" applyNumberFormat="1" applyFont="1" applyFill="1" applyBorder="1" applyAlignment="1">
      <alignment horizontal="center" vertical="center" wrapText="1"/>
    </xf>
    <xf numFmtId="164" fontId="13" fillId="4" borderId="5" xfId="11" applyNumberFormat="1" applyFont="1" applyFill="1" applyBorder="1" applyAlignment="1">
      <alignment horizontal="center" vertical="center" wrapText="1"/>
    </xf>
    <xf numFmtId="165" fontId="15" fillId="0" borderId="0" xfId="11" applyNumberFormat="1" applyFont="1" applyAlignment="1">
      <alignment horizontal="right" vertical="center" wrapText="1"/>
    </xf>
    <xf numFmtId="0" fontId="13" fillId="4" borderId="1" xfId="0" applyFont="1" applyFill="1" applyBorder="1" applyAlignment="1">
      <alignment vertical="center" wrapText="1"/>
    </xf>
    <xf numFmtId="165" fontId="15" fillId="4" borderId="5" xfId="11" applyNumberFormat="1" applyFont="1" applyFill="1" applyBorder="1" applyAlignment="1">
      <alignment horizontal="center" vertical="center" wrapText="1"/>
    </xf>
    <xf numFmtId="165" fontId="15" fillId="4" borderId="3" xfId="11" applyNumberFormat="1" applyFont="1" applyFill="1" applyBorder="1" applyAlignment="1">
      <alignment horizontal="center" vertical="center" wrapText="1"/>
    </xf>
    <xf numFmtId="165" fontId="15" fillId="4" borderId="7" xfId="11" applyNumberFormat="1" applyFont="1" applyFill="1" applyBorder="1" applyAlignment="1">
      <alignment horizontal="center" vertical="center" wrapText="1"/>
    </xf>
    <xf numFmtId="164" fontId="13" fillId="0" borderId="2" xfId="13" applyFont="1" applyBorder="1" applyAlignment="1">
      <alignment horizontal="center" vertical="center" wrapText="1"/>
    </xf>
    <xf numFmtId="165" fontId="13" fillId="0" borderId="1" xfId="11" applyNumberFormat="1" applyFont="1" applyBorder="1" applyAlignment="1">
      <alignment vertical="center" wrapText="1"/>
    </xf>
    <xf numFmtId="165" fontId="13" fillId="0" borderId="8" xfId="11" applyNumberFormat="1" applyFont="1" applyBorder="1" applyAlignment="1">
      <alignment horizontal="right" vertical="center" wrapText="1"/>
    </xf>
    <xf numFmtId="165" fontId="13" fillId="0" borderId="0" xfId="11" applyNumberFormat="1" applyFont="1" applyAlignment="1">
      <alignment horizontal="left" vertical="center" wrapText="1"/>
    </xf>
    <xf numFmtId="164" fontId="13" fillId="0" borderId="7" xfId="11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vertical="center"/>
    </xf>
    <xf numFmtId="165" fontId="15" fillId="4" borderId="2" xfId="11" applyNumberFormat="1" applyFont="1" applyFill="1" applyBorder="1" applyAlignment="1">
      <alignment horizontal="right" vertical="center" wrapText="1"/>
    </xf>
    <xf numFmtId="164" fontId="13" fillId="0" borderId="0" xfId="11" applyNumberFormat="1" applyFont="1" applyAlignment="1">
      <alignment horizontal="center" vertical="center" wrapText="1"/>
    </xf>
    <xf numFmtId="164" fontId="13" fillId="0" borderId="0" xfId="11" applyNumberFormat="1" applyFont="1" applyAlignment="1">
      <alignment horizontal="justify" vertical="center" wrapText="1"/>
    </xf>
    <xf numFmtId="165" fontId="13" fillId="0" borderId="0" xfId="11" applyNumberFormat="1" applyFont="1" applyAlignment="1">
      <alignment vertical="center" wrapText="1"/>
    </xf>
    <xf numFmtId="49" fontId="13" fillId="0" borderId="0" xfId="11" applyNumberFormat="1" applyFont="1" applyAlignment="1">
      <alignment horizontal="center" vertical="center" wrapText="1"/>
    </xf>
    <xf numFmtId="49" fontId="13" fillId="0" borderId="0" xfId="11" applyNumberFormat="1" applyFont="1" applyAlignment="1">
      <alignment vertical="center" wrapText="1"/>
    </xf>
    <xf numFmtId="49" fontId="13" fillId="0" borderId="0" xfId="11" applyNumberFormat="1" applyFont="1" applyAlignment="1">
      <alignment horizontal="justify" vertical="center" wrapText="1"/>
    </xf>
    <xf numFmtId="49" fontId="9" fillId="0" borderId="0" xfId="11" applyNumberFormat="1" applyFont="1" applyAlignment="1">
      <alignment horizontal="center" vertical="center" wrapText="1"/>
    </xf>
    <xf numFmtId="49" fontId="9" fillId="0" borderId="0" xfId="11" applyNumberFormat="1" applyFont="1" applyAlignment="1">
      <alignment vertical="center" wrapText="1"/>
    </xf>
    <xf numFmtId="49" fontId="9" fillId="0" borderId="0" xfId="11" applyNumberFormat="1" applyFont="1" applyAlignment="1">
      <alignment horizontal="justify" vertical="center" wrapText="1"/>
    </xf>
    <xf numFmtId="165" fontId="9" fillId="0" borderId="0" xfId="11" applyNumberFormat="1" applyFont="1" applyAlignment="1">
      <alignment horizontal="right" vertical="center" wrapText="1"/>
    </xf>
    <xf numFmtId="164" fontId="9" fillId="0" borderId="0" xfId="13" applyFont="1" applyAlignment="1">
      <alignment horizontal="justify" vertical="center" wrapText="1"/>
    </xf>
    <xf numFmtId="165" fontId="9" fillId="0" borderId="0" xfId="13" applyNumberFormat="1" applyFont="1" applyAlignment="1">
      <alignment horizontal="right" vertical="center" wrapText="1"/>
    </xf>
    <xf numFmtId="164" fontId="9" fillId="0" borderId="0" xfId="11" applyNumberFormat="1" applyFont="1" applyAlignment="1">
      <alignment vertical="center" wrapText="1"/>
    </xf>
    <xf numFmtId="0" fontId="0" fillId="0" borderId="0" xfId="20" applyFont="1"/>
    <xf numFmtId="0" fontId="0" fillId="0" borderId="0" xfId="22" applyFont="1" applyAlignment="1">
      <alignment horizontal="center"/>
    </xf>
    <xf numFmtId="0" fontId="0" fillId="0" borderId="0" xfId="22" applyFont="1" applyAlignment="1">
      <alignment horizontal="left"/>
    </xf>
    <xf numFmtId="0" fontId="0" fillId="0" borderId="0" xfId="20" applyFont="1" applyAlignment="1">
      <alignment horizontal="center"/>
    </xf>
    <xf numFmtId="0" fontId="0" fillId="0" borderId="0" xfId="22" applyFont="1"/>
    <xf numFmtId="0" fontId="18" fillId="0" borderId="0" xfId="22" applyFont="1" applyAlignment="1">
      <alignment horizontal="center" vertical="center"/>
    </xf>
    <xf numFmtId="0" fontId="20" fillId="0" borderId="0" xfId="20" applyFont="1" applyAlignment="1">
      <alignment vertical="center"/>
    </xf>
    <xf numFmtId="0" fontId="19" fillId="0" borderId="10" xfId="22" applyFont="1" applyBorder="1" applyAlignment="1">
      <alignment horizontal="left" vertical="center"/>
    </xf>
    <xf numFmtId="0" fontId="19" fillId="0" borderId="0" xfId="22" applyFont="1" applyAlignment="1">
      <alignment horizontal="left" vertical="center"/>
    </xf>
    <xf numFmtId="0" fontId="0" fillId="0" borderId="6" xfId="20" applyFont="1" applyBorder="1"/>
    <xf numFmtId="0" fontId="19" fillId="0" borderId="1" xfId="22" applyFont="1" applyBorder="1" applyAlignment="1">
      <alignment horizontal="center" vertical="center"/>
    </xf>
    <xf numFmtId="0" fontId="0" fillId="0" borderId="1" xfId="20" applyFont="1" applyBorder="1"/>
    <xf numFmtId="0" fontId="0" fillId="0" borderId="1" xfId="20" applyFont="1" applyBorder="1" applyAlignment="1">
      <alignment horizontal="center"/>
    </xf>
    <xf numFmtId="0" fontId="21" fillId="4" borderId="1" xfId="22" applyFont="1" applyFill="1" applyBorder="1" applyAlignment="1">
      <alignment horizontal="center" vertical="center"/>
    </xf>
    <xf numFmtId="0" fontId="21" fillId="4" borderId="1" xfId="22" applyFont="1" applyFill="1" applyBorder="1" applyAlignment="1">
      <alignment horizontal="left" vertical="center"/>
    </xf>
    <xf numFmtId="0" fontId="0" fillId="0" borderId="0" xfId="20" applyFont="1" applyAlignment="1">
      <alignment vertical="center"/>
    </xf>
    <xf numFmtId="0" fontId="21" fillId="0" borderId="1" xfId="22" applyFont="1" applyBorder="1" applyAlignment="1">
      <alignment horizontal="center" vertical="center"/>
    </xf>
    <xf numFmtId="0" fontId="21" fillId="0" borderId="1" xfId="22" applyFont="1" applyBorder="1" applyAlignment="1">
      <alignment horizontal="left" vertical="center"/>
    </xf>
    <xf numFmtId="1" fontId="21" fillId="4" borderId="1" xfId="22" applyNumberFormat="1" applyFont="1" applyFill="1" applyBorder="1" applyAlignment="1">
      <alignment horizontal="center" vertical="center"/>
    </xf>
    <xf numFmtId="166" fontId="21" fillId="4" borderId="1" xfId="22" applyNumberFormat="1" applyFont="1" applyFill="1" applyBorder="1" applyAlignment="1">
      <alignment horizontal="left" vertical="center"/>
    </xf>
    <xf numFmtId="10" fontId="22" fillId="4" borderId="1" xfId="24" applyNumberFormat="1" applyFont="1" applyFill="1" applyBorder="1" applyAlignment="1">
      <alignment horizontal="center" vertical="center"/>
    </xf>
    <xf numFmtId="4" fontId="22" fillId="4" borderId="1" xfId="27" applyNumberFormat="1" applyFont="1" applyFill="1" applyBorder="1" applyAlignment="1">
      <alignment horizontal="center" vertical="center"/>
    </xf>
    <xf numFmtId="4" fontId="21" fillId="4" borderId="1" xfId="22" applyNumberFormat="1" applyFont="1" applyFill="1" applyBorder="1" applyAlignment="1">
      <alignment horizontal="center" vertical="center"/>
    </xf>
    <xf numFmtId="4" fontId="0" fillId="0" borderId="0" xfId="20" applyNumberFormat="1" applyFont="1" applyAlignment="1">
      <alignment vertical="center"/>
    </xf>
    <xf numFmtId="1" fontId="23" fillId="0" borderId="1" xfId="22" applyNumberFormat="1" applyFont="1" applyBorder="1" applyAlignment="1">
      <alignment horizontal="center" vertical="center"/>
    </xf>
    <xf numFmtId="0" fontId="23" fillId="0" borderId="1" xfId="22" applyFont="1" applyBorder="1" applyAlignment="1">
      <alignment horizontal="left" vertical="center"/>
    </xf>
    <xf numFmtId="10" fontId="24" fillId="0" borderId="1" xfId="27" applyNumberFormat="1" applyFont="1" applyBorder="1" applyAlignment="1" applyProtection="1">
      <alignment horizontal="center" vertical="center"/>
      <protection locked="0"/>
    </xf>
    <xf numFmtId="10" fontId="23" fillId="0" borderId="1" xfId="22" applyNumberFormat="1" applyFont="1" applyBorder="1" applyAlignment="1">
      <alignment horizontal="center" vertical="center"/>
    </xf>
    <xf numFmtId="0" fontId="25" fillId="0" borderId="0" xfId="20" applyFont="1" applyAlignment="1">
      <alignment vertical="center"/>
    </xf>
    <xf numFmtId="166" fontId="21" fillId="4" borderId="1" xfId="22" applyNumberFormat="1" applyFont="1" applyFill="1" applyBorder="1" applyAlignment="1">
      <alignment horizontal="left" vertical="center" wrapText="1"/>
    </xf>
    <xf numFmtId="167" fontId="22" fillId="4" borderId="1" xfId="27" applyNumberFormat="1" applyFont="1" applyFill="1" applyBorder="1" applyAlignment="1">
      <alignment horizontal="center" vertical="center"/>
    </xf>
    <xf numFmtId="168" fontId="21" fillId="4" borderId="1" xfId="22" applyNumberFormat="1" applyFont="1" applyFill="1" applyBorder="1" applyAlignment="1">
      <alignment horizontal="center" vertical="center"/>
    </xf>
    <xf numFmtId="0" fontId="23" fillId="0" borderId="0" xfId="22" applyFont="1" applyAlignment="1">
      <alignment horizontal="center" vertical="center"/>
    </xf>
    <xf numFmtId="0" fontId="21" fillId="0" borderId="0" xfId="20" applyFont="1" applyAlignment="1">
      <alignment vertical="center"/>
    </xf>
    <xf numFmtId="0" fontId="23" fillId="0" borderId="0" xfId="22" applyFont="1" applyAlignment="1">
      <alignment vertical="center"/>
    </xf>
    <xf numFmtId="168" fontId="23" fillId="0" borderId="0" xfId="22" applyNumberFormat="1" applyFont="1" applyAlignment="1">
      <alignment horizontal="right" vertical="center"/>
    </xf>
    <xf numFmtId="0" fontId="21" fillId="0" borderId="0" xfId="22" applyFont="1" applyAlignment="1">
      <alignment horizontal="center"/>
    </xf>
    <xf numFmtId="0" fontId="21" fillId="0" borderId="0" xfId="22" applyFont="1" applyAlignment="1">
      <alignment horizontal="left"/>
    </xf>
    <xf numFmtId="0" fontId="21" fillId="0" borderId="0" xfId="22" applyFont="1" applyAlignment="1">
      <alignment horizontal="right" vertical="center"/>
    </xf>
    <xf numFmtId="10" fontId="24" fillId="0" borderId="0" xfId="24" applyNumberFormat="1" applyFont="1" applyAlignment="1">
      <alignment horizontal="center" vertical="center"/>
    </xf>
    <xf numFmtId="0" fontId="21" fillId="0" borderId="0" xfId="22" applyFont="1"/>
    <xf numFmtId="169" fontId="22" fillId="0" borderId="0" xfId="27" applyFont="1"/>
    <xf numFmtId="169" fontId="26" fillId="0" borderId="0" xfId="27" applyFont="1"/>
    <xf numFmtId="169" fontId="27" fillId="0" borderId="0" xfId="27" applyFont="1" applyAlignment="1">
      <alignment horizontal="right"/>
    </xf>
    <xf numFmtId="0" fontId="21" fillId="0" borderId="0" xfId="20" applyFont="1"/>
    <xf numFmtId="0" fontId="21" fillId="0" borderId="0" xfId="20" applyFont="1" applyAlignment="1">
      <alignment horizontal="center"/>
    </xf>
    <xf numFmtId="0" fontId="12" fillId="0" borderId="0" xfId="21" applyFont="1" applyAlignment="1">
      <alignment horizontal="center" vertical="center"/>
    </xf>
    <xf numFmtId="0" fontId="28" fillId="0" borderId="0" xfId="21" applyFont="1" applyAlignment="1">
      <alignment vertical="center"/>
    </xf>
    <xf numFmtId="0" fontId="9" fillId="0" borderId="0" xfId="21" applyAlignment="1">
      <alignment vertical="center"/>
    </xf>
    <xf numFmtId="0" fontId="0" fillId="0" borderId="0" xfId="0" applyAlignment="1">
      <alignment vertical="center"/>
    </xf>
    <xf numFmtId="0" fontId="16" fillId="0" borderId="0" xfId="21" applyFont="1" applyAlignment="1">
      <alignment horizontal="center" vertical="center"/>
    </xf>
    <xf numFmtId="0" fontId="30" fillId="0" borderId="0" xfId="21" applyFont="1" applyAlignment="1">
      <alignment vertical="center"/>
    </xf>
    <xf numFmtId="0" fontId="31" fillId="0" borderId="0" xfId="21" applyFont="1" applyAlignment="1">
      <alignment horizontal="center" vertical="center" wrapText="1"/>
    </xf>
    <xf numFmtId="0" fontId="15" fillId="0" borderId="0" xfId="21" applyFont="1" applyAlignment="1">
      <alignment vertical="center"/>
    </xf>
    <xf numFmtId="0" fontId="16" fillId="0" borderId="1" xfId="21" applyFont="1" applyBorder="1" applyAlignment="1">
      <alignment horizontal="center" vertical="center" wrapText="1"/>
    </xf>
    <xf numFmtId="0" fontId="32" fillId="0" borderId="0" xfId="21" applyFont="1" applyAlignment="1">
      <alignment horizontal="center" vertical="center" wrapText="1"/>
    </xf>
    <xf numFmtId="0" fontId="30" fillId="0" borderId="1" xfId="21" applyFont="1" applyBorder="1" applyAlignment="1">
      <alignment horizontal="center" vertical="center" wrapText="1"/>
    </xf>
    <xf numFmtId="0" fontId="30" fillId="0" borderId="1" xfId="21" applyFont="1" applyBorder="1" applyAlignment="1">
      <alignment vertical="center" wrapText="1"/>
    </xf>
    <xf numFmtId="2" fontId="30" fillId="0" borderId="1" xfId="21" applyNumberFormat="1" applyFont="1" applyBorder="1" applyAlignment="1">
      <alignment horizontal="center" vertical="center" wrapText="1"/>
    </xf>
    <xf numFmtId="0" fontId="13" fillId="0" borderId="0" xfId="21" applyFont="1" applyAlignment="1">
      <alignment vertical="center"/>
    </xf>
    <xf numFmtId="0" fontId="15" fillId="6" borderId="1" xfId="21" applyFont="1" applyFill="1" applyBorder="1" applyAlignment="1">
      <alignment horizontal="center" vertical="center" wrapText="1"/>
    </xf>
    <xf numFmtId="0" fontId="13" fillId="0" borderId="1" xfId="21" applyFont="1" applyBorder="1" applyAlignment="1">
      <alignment vertical="center" wrapText="1"/>
    </xf>
    <xf numFmtId="2" fontId="13" fillId="0" borderId="1" xfId="21" applyNumberFormat="1" applyFont="1" applyBorder="1" applyAlignment="1">
      <alignment horizontal="center" vertical="center" wrapText="1"/>
    </xf>
    <xf numFmtId="2" fontId="13" fillId="7" borderId="1" xfId="21" applyNumberFormat="1" applyFont="1" applyFill="1" applyBorder="1" applyAlignment="1">
      <alignment horizontal="center" vertical="center" wrapText="1"/>
    </xf>
    <xf numFmtId="0" fontId="15" fillId="0" borderId="1" xfId="21" applyFont="1" applyBorder="1" applyAlignment="1">
      <alignment horizontal="justify" vertical="center" wrapText="1"/>
    </xf>
    <xf numFmtId="2" fontId="15" fillId="0" borderId="1" xfId="21" applyNumberFormat="1" applyFont="1" applyBorder="1" applyAlignment="1">
      <alignment horizontal="center" vertical="center" wrapText="1"/>
    </xf>
    <xf numFmtId="0" fontId="15" fillId="0" borderId="1" xfId="21" applyFont="1" applyBorder="1" applyAlignment="1">
      <alignment vertical="center" wrapText="1"/>
    </xf>
    <xf numFmtId="0" fontId="13" fillId="0" borderId="0" xfId="21" applyFont="1" applyAlignment="1">
      <alignment horizontal="justify" vertical="center"/>
    </xf>
    <xf numFmtId="0" fontId="13" fillId="0" borderId="0" xfId="21" applyFont="1" applyAlignment="1">
      <alignment horizontal="left" vertical="center"/>
    </xf>
    <xf numFmtId="0" fontId="30" fillId="0" borderId="0" xfId="21" applyFont="1" applyAlignment="1">
      <alignment horizontal="left" vertical="center" wrapText="1"/>
    </xf>
    <xf numFmtId="0" fontId="30" fillId="0" borderId="0" xfId="21" applyFont="1" applyAlignment="1">
      <alignment horizontal="justify" vertical="center"/>
    </xf>
    <xf numFmtId="10" fontId="30" fillId="0" borderId="1" xfId="21" applyNumberFormat="1" applyFont="1" applyBorder="1" applyAlignment="1">
      <alignment horizontal="center" vertical="center" wrapText="1"/>
    </xf>
    <xf numFmtId="0" fontId="30" fillId="0" borderId="0" xfId="21" applyFont="1" applyAlignment="1">
      <alignment vertical="center" wrapText="1"/>
    </xf>
    <xf numFmtId="0" fontId="16" fillId="7" borderId="1" xfId="21" applyFont="1" applyFill="1" applyBorder="1" applyAlignment="1">
      <alignment horizontal="center" vertical="center" wrapText="1"/>
    </xf>
    <xf numFmtId="0" fontId="9" fillId="0" borderId="0" xfId="21" applyAlignment="1">
      <alignment horizontal="center" vertical="center"/>
    </xf>
    <xf numFmtId="0" fontId="32" fillId="0" borderId="1" xfId="21" applyFont="1" applyBorder="1" applyAlignment="1">
      <alignment horizontal="center" vertical="center"/>
    </xf>
    <xf numFmtId="2" fontId="14" fillId="0" borderId="1" xfId="21" applyNumberFormat="1" applyFont="1" applyBorder="1" applyAlignment="1">
      <alignment horizontal="center" vertical="center"/>
    </xf>
    <xf numFmtId="2" fontId="32" fillId="0" borderId="1" xfId="21" applyNumberFormat="1" applyFont="1" applyBorder="1" applyAlignment="1">
      <alignment horizontal="center" vertical="center"/>
    </xf>
    <xf numFmtId="0" fontId="14" fillId="0" borderId="0" xfId="21" applyFont="1" applyAlignment="1">
      <alignment horizontal="center" vertical="center"/>
    </xf>
    <xf numFmtId="0" fontId="32" fillId="0" borderId="0" xfId="21" applyFont="1" applyAlignment="1">
      <alignment horizontal="center" vertical="center"/>
    </xf>
    <xf numFmtId="2" fontId="14" fillId="0" borderId="0" xfId="21" applyNumberFormat="1" applyFont="1" applyAlignment="1">
      <alignment horizontal="center" vertical="center"/>
    </xf>
    <xf numFmtId="2" fontId="32" fillId="0" borderId="0" xfId="21" applyNumberFormat="1" applyFont="1" applyAlignment="1">
      <alignment horizontal="center" vertical="center"/>
    </xf>
    <xf numFmtId="169" fontId="9" fillId="0" borderId="0" xfId="21" applyNumberFormat="1" applyAlignment="1">
      <alignment vertical="center"/>
    </xf>
    <xf numFmtId="169" fontId="9" fillId="0" borderId="0" xfId="21" applyNumberFormat="1" applyAlignment="1">
      <alignment horizontal="center" vertical="center"/>
    </xf>
    <xf numFmtId="4" fontId="37" fillId="0" borderId="0" xfId="0" applyNumberFormat="1" applyFont="1"/>
    <xf numFmtId="4" fontId="13" fillId="0" borderId="0" xfId="0" applyNumberFormat="1" applyFont="1" applyAlignment="1">
      <alignment vertical="center"/>
    </xf>
    <xf numFmtId="164" fontId="15" fillId="0" borderId="3" xfId="14" applyFont="1" applyBorder="1" applyAlignment="1">
      <alignment horizontal="right" vertical="center" wrapText="1"/>
    </xf>
    <xf numFmtId="164" fontId="15" fillId="4" borderId="2" xfId="14" applyFont="1" applyFill="1" applyBorder="1" applyAlignment="1">
      <alignment horizontal="justify" vertical="center" wrapText="1"/>
    </xf>
    <xf numFmtId="164" fontId="15" fillId="0" borderId="1" xfId="14" applyFont="1" applyBorder="1" applyAlignment="1">
      <alignment horizontal="right" vertical="center" wrapText="1"/>
    </xf>
    <xf numFmtId="49" fontId="16" fillId="0" borderId="0" xfId="11" applyNumberFormat="1" applyFont="1" applyAlignment="1">
      <alignment horizontal="right" vertical="center" wrapText="1"/>
    </xf>
    <xf numFmtId="164" fontId="15" fillId="0" borderId="3" xfId="11" applyNumberFormat="1" applyFont="1" applyBorder="1" applyAlignment="1">
      <alignment horizontal="right" vertical="center" wrapText="1"/>
    </xf>
    <xf numFmtId="165" fontId="15" fillId="4" borderId="1" xfId="11" applyNumberFormat="1" applyFont="1" applyFill="1" applyBorder="1" applyAlignment="1">
      <alignment horizontal="right" vertical="center" wrapText="1"/>
    </xf>
    <xf numFmtId="164" fontId="15" fillId="4" borderId="3" xfId="14" applyFont="1" applyFill="1" applyBorder="1" applyAlignment="1">
      <alignment horizontal="right" vertical="center" wrapText="1"/>
    </xf>
    <xf numFmtId="0" fontId="0" fillId="0" borderId="2" xfId="0" applyBorder="1"/>
    <xf numFmtId="164" fontId="36" fillId="4" borderId="5" xfId="14" applyFont="1" applyFill="1" applyBorder="1" applyAlignment="1">
      <alignment horizontal="center" vertical="center" wrapText="1"/>
    </xf>
    <xf numFmtId="164" fontId="36" fillId="4" borderId="3" xfId="14" applyFont="1" applyFill="1" applyBorder="1" applyAlignment="1">
      <alignment horizontal="center" vertical="center" wrapText="1"/>
    </xf>
    <xf numFmtId="164" fontId="12" fillId="0" borderId="0" xfId="14" applyFont="1" applyAlignment="1">
      <alignment horizontal="center" vertical="center" wrapText="1"/>
    </xf>
    <xf numFmtId="164" fontId="14" fillId="0" borderId="0" xfId="14" applyFont="1" applyAlignment="1">
      <alignment horizontal="center" vertical="center" wrapText="1"/>
    </xf>
    <xf numFmtId="164" fontId="15" fillId="0" borderId="1" xfId="11" applyNumberFormat="1" applyFont="1" applyBorder="1" applyAlignment="1">
      <alignment horizontal="justify" vertical="center" wrapText="1"/>
    </xf>
    <xf numFmtId="164" fontId="15" fillId="0" borderId="2" xfId="11" applyNumberFormat="1" applyFont="1" applyBorder="1" applyAlignment="1">
      <alignment horizontal="justify" vertical="center" wrapText="1"/>
    </xf>
    <xf numFmtId="164" fontId="13" fillId="0" borderId="1" xfId="11" applyNumberFormat="1" applyFont="1" applyBorder="1" applyAlignment="1">
      <alignment horizontal="justify" vertical="center" wrapText="1"/>
    </xf>
    <xf numFmtId="0" fontId="15" fillId="4" borderId="1" xfId="0" applyFont="1" applyFill="1" applyBorder="1" applyAlignment="1">
      <alignment horizontal="center" vertical="center"/>
    </xf>
    <xf numFmtId="164" fontId="15" fillId="0" borderId="3" xfId="13" applyFont="1" applyBorder="1" applyAlignment="1">
      <alignment horizontal="right" vertical="center" wrapText="1"/>
    </xf>
    <xf numFmtId="164" fontId="15" fillId="4" borderId="1" xfId="14" applyFont="1" applyFill="1" applyBorder="1" applyAlignment="1">
      <alignment horizontal="justify" vertical="center" wrapText="1"/>
    </xf>
    <xf numFmtId="164" fontId="15" fillId="4" borderId="1" xfId="11" applyNumberFormat="1" applyFont="1" applyFill="1" applyBorder="1" applyAlignment="1">
      <alignment horizontal="right" vertical="center" wrapText="1"/>
    </xf>
    <xf numFmtId="0" fontId="21" fillId="0" borderId="0" xfId="22" applyFont="1" applyAlignment="1">
      <alignment horizontal="right" vertical="center"/>
    </xf>
    <xf numFmtId="0" fontId="0" fillId="0" borderId="1" xfId="0" applyBorder="1"/>
    <xf numFmtId="0" fontId="21" fillId="4" borderId="1" xfId="22" applyFont="1" applyFill="1" applyBorder="1" applyAlignment="1">
      <alignment horizontal="right" vertical="center"/>
    </xf>
    <xf numFmtId="0" fontId="0" fillId="0" borderId="7" xfId="0" applyBorder="1"/>
    <xf numFmtId="0" fontId="0" fillId="0" borderId="0" xfId="0"/>
    <xf numFmtId="0" fontId="19" fillId="4" borderId="1" xfId="22" applyFont="1" applyFill="1" applyBorder="1" applyAlignment="1">
      <alignment horizontal="center" vertical="center"/>
    </xf>
    <xf numFmtId="0" fontId="17" fillId="0" borderId="0" xfId="22" applyFont="1" applyAlignment="1">
      <alignment horizontal="center"/>
    </xf>
    <xf numFmtId="0" fontId="0" fillId="0" borderId="0" xfId="22" applyFont="1" applyAlignment="1">
      <alignment horizontal="center"/>
    </xf>
    <xf numFmtId="0" fontId="18" fillId="0" borderId="0" xfId="22" applyFont="1" applyAlignment="1">
      <alignment horizontal="center" vertical="center"/>
    </xf>
    <xf numFmtId="0" fontId="19" fillId="0" borderId="1" xfId="22" applyFont="1" applyBorder="1" applyAlignment="1">
      <alignment horizontal="left" vertical="center"/>
    </xf>
    <xf numFmtId="0" fontId="19" fillId="0" borderId="1" xfId="22" applyFont="1" applyBorder="1" applyAlignment="1">
      <alignment horizontal="justify" vertical="center" wrapText="1"/>
    </xf>
    <xf numFmtId="0" fontId="9" fillId="0" borderId="0" xfId="21" applyAlignment="1">
      <alignment horizontal="right" vertical="center"/>
    </xf>
    <xf numFmtId="0" fontId="34" fillId="7" borderId="0" xfId="21" applyFont="1" applyFill="1" applyAlignment="1">
      <alignment horizontal="justify" vertical="center"/>
    </xf>
    <xf numFmtId="0" fontId="34" fillId="7" borderId="0" xfId="21" applyFont="1" applyFill="1" applyAlignment="1">
      <alignment horizontal="justify" vertical="center" wrapText="1"/>
    </xf>
    <xf numFmtId="0" fontId="30" fillId="0" borderId="0" xfId="21" applyFont="1" applyAlignment="1">
      <alignment horizontal="left" vertical="center" wrapText="1"/>
    </xf>
    <xf numFmtId="0" fontId="16" fillId="0" borderId="1" xfId="21" applyFont="1" applyBorder="1" applyAlignment="1">
      <alignment horizontal="center" vertical="center" wrapText="1"/>
    </xf>
    <xf numFmtId="0" fontId="30" fillId="0" borderId="0" xfId="21" applyFont="1" applyAlignment="1">
      <alignment horizontal="justify" vertical="center" wrapText="1"/>
    </xf>
    <xf numFmtId="0" fontId="0" fillId="0" borderId="5" xfId="0" applyBorder="1"/>
    <xf numFmtId="0" fontId="15" fillId="6" borderId="1" xfId="21" applyFont="1" applyFill="1" applyBorder="1" applyAlignment="1">
      <alignment horizontal="center" vertical="center" wrapText="1"/>
    </xf>
    <xf numFmtId="0" fontId="13" fillId="0" borderId="0" xfId="21" applyFont="1" applyAlignment="1">
      <alignment horizontal="left" vertical="center" wrapText="1"/>
    </xf>
    <xf numFmtId="0" fontId="13" fillId="0" borderId="0" xfId="21" applyFont="1" applyAlignment="1">
      <alignment horizontal="left" vertical="center"/>
    </xf>
    <xf numFmtId="0" fontId="31" fillId="0" borderId="0" xfId="21" applyFont="1" applyAlignment="1">
      <alignment horizontal="center" vertical="center" wrapText="1"/>
    </xf>
    <xf numFmtId="0" fontId="12" fillId="0" borderId="0" xfId="21" applyFont="1" applyAlignment="1">
      <alignment horizontal="center" vertical="center"/>
    </xf>
    <xf numFmtId="0" fontId="29" fillId="0" borderId="0" xfId="21" applyFont="1" applyAlignment="1">
      <alignment horizontal="center" vertical="center"/>
    </xf>
    <xf numFmtId="0" fontId="13" fillId="0" borderId="0" xfId="21" applyFont="1" applyAlignment="1">
      <alignment horizontal="justify" vertical="center" wrapText="1"/>
    </xf>
  </cellXfs>
  <cellStyles count="28">
    <cellStyle name="cf1" xfId="1" xr:uid="{00000000-0005-0000-0000-000000000000}"/>
    <cellStyle name="cf2" xfId="2" xr:uid="{00000000-0005-0000-0000-000001000000}"/>
    <cellStyle name="cf3" xfId="3" xr:uid="{00000000-0005-0000-0000-000002000000}"/>
    <cellStyle name="cf4" xfId="4" xr:uid="{00000000-0005-0000-0000-000003000000}"/>
    <cellStyle name="cf5" xfId="5" xr:uid="{00000000-0005-0000-0000-000004000000}"/>
    <cellStyle name="cf6" xfId="6" xr:uid="{00000000-0005-0000-0000-000005000000}"/>
    <cellStyle name="cf7" xfId="7" xr:uid="{00000000-0005-0000-0000-000006000000}"/>
    <cellStyle name="cf8" xfId="8" xr:uid="{00000000-0005-0000-0000-000007000000}"/>
    <cellStyle name="cf9" xfId="9" xr:uid="{00000000-0005-0000-0000-000008000000}"/>
    <cellStyle name="ConditionalStyle_1" xfId="10" xr:uid="{00000000-0005-0000-0000-000009000000}"/>
    <cellStyle name="Excel Built-in Comma" xfId="11" xr:uid="{00000000-0005-0000-0000-00000A000000}"/>
    <cellStyle name="Excel Built-in Currency" xfId="12" xr:uid="{00000000-0005-0000-0000-00000B000000}"/>
    <cellStyle name="Excel Built-in Normal" xfId="13" xr:uid="{00000000-0005-0000-0000-00000C000000}"/>
    <cellStyle name="Excel Built-in Normal 1" xfId="14" xr:uid="{00000000-0005-0000-0000-00000D000000}"/>
    <cellStyle name="Excel Built-in Percent" xfId="15" xr:uid="{00000000-0005-0000-0000-00000E000000}"/>
    <cellStyle name="Excel_BuiltIn_Comma" xfId="16" xr:uid="{00000000-0005-0000-0000-00000F000000}"/>
    <cellStyle name="Heading" xfId="17" xr:uid="{00000000-0005-0000-0000-000010000000}"/>
    <cellStyle name="Heading1" xfId="18" xr:uid="{00000000-0005-0000-0000-000011000000}"/>
    <cellStyle name="Moeda 2" xfId="19" xr:uid="{00000000-0005-0000-0000-000012000000}"/>
    <cellStyle name="Normal" xfId="0" builtinId="0" customBuiltin="1"/>
    <cellStyle name="Normal 10" xfId="20" xr:uid="{00000000-0005-0000-0000-000014000000}"/>
    <cellStyle name="Normal 10 2" xfId="21" xr:uid="{00000000-0005-0000-0000-000015000000}"/>
    <cellStyle name="Normal 2" xfId="22" xr:uid="{00000000-0005-0000-0000-000016000000}"/>
    <cellStyle name="Normal 3" xfId="23" xr:uid="{00000000-0005-0000-0000-000017000000}"/>
    <cellStyle name="Porcentagem 8" xfId="24" xr:uid="{00000000-0005-0000-0000-000018000000}"/>
    <cellStyle name="Result" xfId="25" xr:uid="{00000000-0005-0000-0000-000019000000}"/>
    <cellStyle name="Result2" xfId="26" xr:uid="{00000000-0005-0000-0000-00001A000000}"/>
    <cellStyle name="Separador de milhares 2" xfId="27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398157</xdr:colOff>
      <xdr:row>432</xdr:row>
      <xdr:rowOff>36722</xdr:rowOff>
    </xdr:from>
    <xdr:ext cx="2957754" cy="482400"/>
    <xdr:sp macro="" textlink="">
      <xdr:nvSpPr>
        <xdr:cNvPr id="6" name="CaixaDeTexto 1">
          <a:extLst>
            <a:ext uri="{FF2B5EF4-FFF2-40B4-BE49-F238E27FC236}">
              <a16:creationId xmlns:a16="http://schemas.microsoft.com/office/drawing/2014/main" id="{074F5215-8DEB-A1FD-A9A6-1409CE754DFC}"/>
            </a:ext>
          </a:extLst>
        </xdr:cNvPr>
        <xdr:cNvSpPr/>
      </xdr:nvSpPr>
      <xdr:spPr>
        <a:xfrm>
          <a:off x="21829407" y="88304897"/>
          <a:ext cx="2957754" cy="482400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solidFill>
          <a:srgbClr val="FFFFFF"/>
        </a:solidFill>
        <a:ln cap="flat">
          <a:noFill/>
          <a:prstDash val="solid"/>
        </a:ln>
      </xdr:spPr>
      <xdr:txBody>
        <a:bodyPr vert="horz" wrap="square" lIns="90004" tIns="44997" rIns="90004" bIns="44997" anchor="t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100" b="1" i="0" u="none" strike="noStrike" kern="0" cap="none" spc="0" baseline="0">
              <a:solidFill>
                <a:srgbClr val="000000"/>
              </a:solidFill>
              <a:uFillTx/>
              <a:latin typeface="Arial" pitchFamily="34"/>
              <a:ea typeface="Tahoma" pitchFamily="34"/>
              <a:cs typeface="Arial" pitchFamily="34"/>
            </a:rPr>
            <a:t>MARÇAL JOSÉ BONATO</a:t>
          </a: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100" b="0" i="0" u="none" strike="noStrike" kern="120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ENGENHEIRO ELETRICISTA</a:t>
          </a: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1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ea typeface="Tahoma" pitchFamily="34"/>
              <a:cs typeface="Arial" pitchFamily="34"/>
            </a:rPr>
            <a:t>CREA 55061329977</a:t>
          </a: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100" b="0" i="0" u="none" strike="noStrike" kern="0" cap="none" spc="0" baseline="0">
            <a:solidFill>
              <a:srgbClr val="000000"/>
            </a:solidFill>
            <a:uFillTx/>
            <a:latin typeface="Arial" pitchFamily="34"/>
            <a:ea typeface="Tahoma" pitchFamily="34"/>
            <a:cs typeface="Arial" pitchFamily="34"/>
          </a:endParaRPr>
        </a:p>
      </xdr:txBody>
    </xdr:sp>
    <xdr:clientData/>
  </xdr:oneCellAnchor>
  <xdr:oneCellAnchor>
    <xdr:from>
      <xdr:col>2</xdr:col>
      <xdr:colOff>374044</xdr:colOff>
      <xdr:row>252</xdr:row>
      <xdr:rowOff>160559</xdr:rowOff>
    </xdr:from>
    <xdr:ext cx="7521122" cy="827275"/>
    <xdr:sp macro="" textlink="">
      <xdr:nvSpPr>
        <xdr:cNvPr id="5" name="CaixaDeTexto 1">
          <a:extLst>
            <a:ext uri="{FF2B5EF4-FFF2-40B4-BE49-F238E27FC236}">
              <a16:creationId xmlns:a16="http://schemas.microsoft.com/office/drawing/2014/main" id="{353EC5D5-4A3D-20BF-679A-99F0DC6F4F86}"/>
            </a:ext>
          </a:extLst>
        </xdr:cNvPr>
        <xdr:cNvSpPr/>
      </xdr:nvSpPr>
      <xdr:spPr>
        <a:xfrm>
          <a:off x="1774219" y="57567734"/>
          <a:ext cx="7521122" cy="827275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solidFill>
          <a:srgbClr val="FFFFFF"/>
        </a:solidFill>
        <a:ln cap="flat">
          <a:noFill/>
          <a:prstDash val="solid"/>
        </a:ln>
      </xdr:spPr>
      <xdr:txBody>
        <a:bodyPr vert="horz" wrap="square" lIns="90004" tIns="44997" rIns="90004" bIns="44997" anchor="t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100" b="1" i="0" u="none" strike="noStrike" kern="120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ANA PAULA MÓDOLO SANTOS</a:t>
          </a: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100" b="0" i="0" u="none" strike="noStrike" kern="120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ENGENHEIRA CIVIL</a:t>
          </a: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1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ea typeface="Tahoma" pitchFamily="34"/>
              <a:cs typeface="Arial" pitchFamily="34"/>
            </a:rPr>
            <a:t>CREA 5060658606</a:t>
          </a: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1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ea typeface="Tahoma" pitchFamily="34"/>
              <a:cs typeface="Arial" pitchFamily="34"/>
            </a:rPr>
            <a:t>ART 28027230220222812</a:t>
          </a: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100" b="0" i="0" u="none" strike="noStrike" kern="0" cap="none" spc="0" baseline="0">
            <a:solidFill>
              <a:srgbClr val="000000"/>
            </a:solidFill>
            <a:uFillTx/>
            <a:latin typeface="Arial" pitchFamily="34"/>
            <a:ea typeface="Tahoma" pitchFamily="34"/>
            <a:cs typeface="Arial" pitchFamily="34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964079</xdr:colOff>
      <xdr:row>30</xdr:row>
      <xdr:rowOff>45720</xdr:rowOff>
    </xdr:from>
    <xdr:ext cx="5055836" cy="496080"/>
    <xdr:pic>
      <xdr:nvPicPr>
        <xdr:cNvPr id="3" name="Picture 1">
          <a:extLst>
            <a:ext uri="{FF2B5EF4-FFF2-40B4-BE49-F238E27FC236}">
              <a16:creationId xmlns:a16="http://schemas.microsoft.com/office/drawing/2014/main" id="{4389A80A-087F-DBB1-E8C6-5316AE6F5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964079" y="6408420"/>
          <a:ext cx="5055836" cy="49608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H165"/>
  <sheetViews>
    <sheetView view="pageBreakPreview" topLeftCell="A136" zoomScale="115" zoomScaleNormal="100" zoomScaleSheetLayoutView="115" workbookViewId="0">
      <selection activeCell="E157" sqref="E157:I157"/>
    </sheetView>
  </sheetViews>
  <sheetFormatPr defaultRowHeight="14.25"/>
  <cols>
    <col min="1" max="1" width="7.625" style="2" customWidth="1"/>
    <col min="2" max="2" width="10.75" style="2" customWidth="1"/>
    <col min="3" max="3" width="10.875" style="2" customWidth="1"/>
    <col min="4" max="4" width="67.75" style="3" customWidth="1"/>
    <col min="5" max="5" width="9.125" style="2" customWidth="1"/>
    <col min="6" max="6" width="7.375" style="4" customWidth="1"/>
    <col min="7" max="7" width="12" style="4" customWidth="1"/>
    <col min="8" max="8" width="12.125" style="4" customWidth="1"/>
    <col min="9" max="9" width="12.875" style="1" customWidth="1"/>
    <col min="10" max="10" width="11.75" style="1" customWidth="1"/>
    <col min="11" max="211" width="8.5" style="1" customWidth="1"/>
    <col min="212" max="1019" width="10.75" style="1" customWidth="1"/>
    <col min="1020" max="1022" width="9" style="1" customWidth="1"/>
    <col min="1023" max="1023" width="9" customWidth="1"/>
  </cols>
  <sheetData>
    <row r="1" spans="1:9" ht="30">
      <c r="A1" s="190"/>
      <c r="B1" s="190"/>
      <c r="C1" s="190"/>
      <c r="D1" s="190"/>
      <c r="E1" s="190"/>
      <c r="F1" s="190"/>
      <c r="G1" s="190"/>
      <c r="H1" s="190"/>
      <c r="I1" s="190"/>
    </row>
    <row r="2" spans="1:9" ht="18">
      <c r="A2" s="191"/>
      <c r="B2" s="191"/>
      <c r="C2" s="191"/>
      <c r="D2" s="191"/>
      <c r="E2" s="191"/>
      <c r="F2" s="191"/>
      <c r="G2" s="191"/>
      <c r="H2" s="191"/>
      <c r="I2" s="191"/>
    </row>
    <row r="4" spans="1:9">
      <c r="A4" s="5"/>
    </row>
    <row r="5" spans="1:9">
      <c r="A5" s="1"/>
    </row>
    <row r="6" spans="1:9" ht="15">
      <c r="A6" s="192" t="s">
        <v>0</v>
      </c>
      <c r="B6" s="192"/>
      <c r="C6" s="192"/>
      <c r="D6" s="192"/>
      <c r="E6" s="192"/>
      <c r="F6" s="192"/>
      <c r="G6" s="192"/>
      <c r="H6" s="192"/>
      <c r="I6" s="192"/>
    </row>
    <row r="7" spans="1:9" ht="15">
      <c r="A7" s="193" t="s">
        <v>1</v>
      </c>
      <c r="B7" s="193"/>
      <c r="C7" s="193"/>
      <c r="D7" s="193"/>
      <c r="E7" s="193"/>
      <c r="F7" s="193"/>
      <c r="G7" s="193"/>
      <c r="H7" s="6"/>
      <c r="I7" s="7" t="s">
        <v>277</v>
      </c>
    </row>
    <row r="8" spans="1:9">
      <c r="A8" s="194" t="s">
        <v>279</v>
      </c>
      <c r="B8" s="194"/>
      <c r="C8" s="194"/>
      <c r="D8" s="194"/>
      <c r="E8" s="194"/>
      <c r="F8" s="194"/>
      <c r="G8" s="194"/>
      <c r="H8" s="194"/>
      <c r="I8" s="194"/>
    </row>
    <row r="9" spans="1:9">
      <c r="A9" s="187"/>
      <c r="B9" s="187"/>
      <c r="C9" s="187"/>
      <c r="D9" s="187"/>
      <c r="E9" s="187"/>
      <c r="F9" s="187"/>
      <c r="G9" s="187"/>
      <c r="H9" s="187"/>
      <c r="I9" s="9"/>
    </row>
    <row r="10" spans="1:9" ht="15">
      <c r="A10" s="195" t="s">
        <v>2</v>
      </c>
      <c r="B10" s="195"/>
      <c r="C10" s="195"/>
      <c r="D10" s="195"/>
      <c r="E10" s="195"/>
      <c r="F10" s="195"/>
      <c r="G10" s="195"/>
      <c r="H10" s="195"/>
      <c r="I10" s="195"/>
    </row>
    <row r="11" spans="1:9">
      <c r="A11" s="10"/>
      <c r="B11" s="11"/>
      <c r="C11" s="11"/>
      <c r="D11" s="12"/>
      <c r="E11" s="11"/>
      <c r="F11" s="13"/>
      <c r="G11" s="13"/>
      <c r="H11" s="13"/>
      <c r="I11" s="14"/>
    </row>
    <row r="12" spans="1:9" ht="30">
      <c r="A12" s="15" t="s">
        <v>3</v>
      </c>
      <c r="B12" s="15" t="s">
        <v>4</v>
      </c>
      <c r="C12" s="15" t="s">
        <v>5</v>
      </c>
      <c r="D12" s="16" t="s">
        <v>6</v>
      </c>
      <c r="E12" s="15" t="s">
        <v>7</v>
      </c>
      <c r="F12" s="17" t="s">
        <v>8</v>
      </c>
      <c r="G12" s="17" t="s">
        <v>9</v>
      </c>
      <c r="H12" s="17" t="s">
        <v>10</v>
      </c>
      <c r="I12" s="17" t="s">
        <v>11</v>
      </c>
    </row>
    <row r="13" spans="1:9" ht="15">
      <c r="A13" s="15" t="s">
        <v>12</v>
      </c>
      <c r="B13" s="15"/>
      <c r="C13" s="15"/>
      <c r="D13" s="18" t="s">
        <v>13</v>
      </c>
      <c r="E13" s="19"/>
      <c r="F13" s="20"/>
      <c r="G13" s="20"/>
      <c r="H13" s="20"/>
      <c r="I13" s="21"/>
    </row>
    <row r="14" spans="1:9" ht="15">
      <c r="A14" s="22" t="s">
        <v>14</v>
      </c>
      <c r="B14" s="23" t="s">
        <v>15</v>
      </c>
      <c r="C14" s="23" t="s">
        <v>16</v>
      </c>
      <c r="D14" s="24" t="s">
        <v>17</v>
      </c>
      <c r="E14" s="23" t="s">
        <v>18</v>
      </c>
      <c r="F14" s="25">
        <v>6</v>
      </c>
      <c r="G14" s="25">
        <v>318.77999999999997</v>
      </c>
      <c r="H14" s="25">
        <f>G14*1.2354</f>
        <v>393.82081199999999</v>
      </c>
      <c r="I14" s="25">
        <f>ROUND(F14*H14,2)</f>
        <v>2362.92</v>
      </c>
    </row>
    <row r="15" spans="1:9" ht="15">
      <c r="A15" s="26"/>
      <c r="B15" s="27"/>
      <c r="C15" s="27"/>
      <c r="D15" s="196" t="s">
        <v>19</v>
      </c>
      <c r="E15" s="196"/>
      <c r="F15" s="196"/>
      <c r="G15" s="196"/>
      <c r="H15" s="196"/>
      <c r="I15" s="28">
        <f>SUM(I14:I14)</f>
        <v>2362.92</v>
      </c>
    </row>
    <row r="16" spans="1:9">
      <c r="A16" s="29"/>
      <c r="B16" s="30"/>
      <c r="C16" s="30"/>
      <c r="D16" s="30"/>
      <c r="E16" s="31"/>
      <c r="F16" s="32"/>
      <c r="G16" s="33"/>
      <c r="H16" s="32"/>
      <c r="I16" s="34"/>
    </row>
    <row r="17" spans="1:9" ht="15">
      <c r="A17" s="15" t="s">
        <v>20</v>
      </c>
      <c r="B17" s="15"/>
      <c r="C17" s="15"/>
      <c r="D17" s="18" t="s">
        <v>21</v>
      </c>
      <c r="E17" s="19"/>
      <c r="F17" s="20"/>
      <c r="G17" s="20"/>
      <c r="H17" s="20"/>
      <c r="I17" s="21"/>
    </row>
    <row r="18" spans="1:9" ht="28.5">
      <c r="A18" s="35" t="s">
        <v>22</v>
      </c>
      <c r="B18" s="35" t="s">
        <v>15</v>
      </c>
      <c r="C18" s="35" t="s">
        <v>23</v>
      </c>
      <c r="D18" s="24" t="s">
        <v>24</v>
      </c>
      <c r="E18" s="36" t="s">
        <v>25</v>
      </c>
      <c r="F18" s="28">
        <v>3</v>
      </c>
      <c r="G18" s="25">
        <v>913.43</v>
      </c>
      <c r="H18" s="25">
        <f>G18*1.2354</f>
        <v>1128.4514220000001</v>
      </c>
      <c r="I18" s="25">
        <f>ROUND(F18*H18,2)</f>
        <v>3385.35</v>
      </c>
    </row>
    <row r="19" spans="1:9" ht="28.5">
      <c r="A19" s="35" t="s">
        <v>26</v>
      </c>
      <c r="B19" s="35" t="s">
        <v>15</v>
      </c>
      <c r="C19" s="35" t="s">
        <v>27</v>
      </c>
      <c r="D19" s="24" t="s">
        <v>28</v>
      </c>
      <c r="E19" s="36" t="s">
        <v>25</v>
      </c>
      <c r="F19" s="28">
        <v>3</v>
      </c>
      <c r="G19" s="25">
        <v>694.42</v>
      </c>
      <c r="H19" s="25">
        <f>G19*1.2354</f>
        <v>857.88646800000004</v>
      </c>
      <c r="I19" s="25">
        <f>ROUND(F19*H19,2)</f>
        <v>2573.66</v>
      </c>
    </row>
    <row r="20" spans="1:9" ht="42.75">
      <c r="A20" s="35" t="s">
        <v>29</v>
      </c>
      <c r="B20" s="35" t="s">
        <v>15</v>
      </c>
      <c r="C20" s="35" t="s">
        <v>30</v>
      </c>
      <c r="D20" s="37" t="s">
        <v>31</v>
      </c>
      <c r="E20" s="36" t="s">
        <v>18</v>
      </c>
      <c r="F20" s="28">
        <v>40</v>
      </c>
      <c r="G20" s="25">
        <v>4.45</v>
      </c>
      <c r="H20" s="25">
        <f>G20*1.2354</f>
        <v>5.4975300000000002</v>
      </c>
      <c r="I20" s="25">
        <f>ROUND(F20*H20,2)</f>
        <v>219.9</v>
      </c>
    </row>
    <row r="21" spans="1:9" ht="15">
      <c r="A21" s="26"/>
      <c r="B21" s="27"/>
      <c r="C21" s="27"/>
      <c r="D21" s="196" t="s">
        <v>32</v>
      </c>
      <c r="E21" s="196"/>
      <c r="F21" s="196"/>
      <c r="G21" s="196"/>
      <c r="H21" s="196"/>
      <c r="I21" s="28">
        <f>ROUND(SUM(I18:I20),2)</f>
        <v>6178.91</v>
      </c>
    </row>
    <row r="22" spans="1:9">
      <c r="A22" s="29"/>
      <c r="B22" s="11"/>
      <c r="C22" s="11"/>
      <c r="D22" s="38"/>
      <c r="E22" s="39"/>
      <c r="F22" s="40"/>
      <c r="G22" s="33"/>
      <c r="H22" s="41"/>
      <c r="I22" s="34"/>
    </row>
    <row r="23" spans="1:9" ht="15">
      <c r="A23" s="15" t="s">
        <v>33</v>
      </c>
      <c r="B23" s="15"/>
      <c r="C23" s="15"/>
      <c r="D23" s="42" t="s">
        <v>34</v>
      </c>
      <c r="E23" s="43"/>
      <c r="F23" s="44"/>
      <c r="G23" s="44"/>
      <c r="H23" s="44"/>
      <c r="I23" s="45"/>
    </row>
    <row r="24" spans="1:9" ht="28.5">
      <c r="A24" s="35" t="s">
        <v>35</v>
      </c>
      <c r="B24" s="35" t="s">
        <v>15</v>
      </c>
      <c r="C24" s="35" t="s">
        <v>23</v>
      </c>
      <c r="D24" s="24" t="s">
        <v>24</v>
      </c>
      <c r="E24" s="36" t="s">
        <v>25</v>
      </c>
      <c r="F24" s="28">
        <v>3</v>
      </c>
      <c r="G24" s="25">
        <v>913.43</v>
      </c>
      <c r="H24" s="25">
        <f>G24*1.2354</f>
        <v>1128.4514220000001</v>
      </c>
      <c r="I24" s="25">
        <f>ROUND(F24*H24,2)</f>
        <v>3385.35</v>
      </c>
    </row>
    <row r="25" spans="1:9" ht="28.5">
      <c r="A25" s="35" t="s">
        <v>36</v>
      </c>
      <c r="B25" s="35" t="s">
        <v>15</v>
      </c>
      <c r="C25" s="35" t="s">
        <v>27</v>
      </c>
      <c r="D25" s="24" t="s">
        <v>28</v>
      </c>
      <c r="E25" s="36" t="s">
        <v>25</v>
      </c>
      <c r="F25" s="28">
        <v>3</v>
      </c>
      <c r="G25" s="25">
        <v>694.42</v>
      </c>
      <c r="H25" s="25">
        <f>G25*1.2354</f>
        <v>857.88646800000004</v>
      </c>
      <c r="I25" s="25">
        <f>ROUND(F25*H25,2)</f>
        <v>2573.66</v>
      </c>
    </row>
    <row r="26" spans="1:9" ht="42.75">
      <c r="A26" s="35" t="s">
        <v>37</v>
      </c>
      <c r="B26" s="35" t="s">
        <v>15</v>
      </c>
      <c r="C26" s="35" t="s">
        <v>30</v>
      </c>
      <c r="D26" s="37" t="s">
        <v>31</v>
      </c>
      <c r="E26" s="36" t="s">
        <v>18</v>
      </c>
      <c r="F26" s="28">
        <v>40</v>
      </c>
      <c r="G26" s="25">
        <v>4.45</v>
      </c>
      <c r="H26" s="25">
        <f>G26*1.2354</f>
        <v>5.4975300000000002</v>
      </c>
      <c r="I26" s="25">
        <f>ROUND(F26*H26,2)</f>
        <v>219.9</v>
      </c>
    </row>
    <row r="27" spans="1:9" ht="15">
      <c r="A27" s="29"/>
      <c r="B27" s="11"/>
      <c r="C27" s="11"/>
      <c r="D27" s="196" t="s">
        <v>38</v>
      </c>
      <c r="E27" s="196"/>
      <c r="F27" s="196"/>
      <c r="G27" s="196"/>
      <c r="H27" s="196"/>
      <c r="I27" s="28">
        <f>ROUND(SUM(I24:I26),2)</f>
        <v>6178.91</v>
      </c>
    </row>
    <row r="28" spans="1:9">
      <c r="A28" s="29"/>
      <c r="B28" s="11"/>
      <c r="C28" s="11"/>
      <c r="D28" s="38"/>
      <c r="E28" s="39"/>
      <c r="F28" s="40"/>
      <c r="G28" s="46"/>
      <c r="H28" s="47"/>
      <c r="I28" s="48"/>
    </row>
    <row r="29" spans="1:9" ht="15">
      <c r="A29" s="15" t="s">
        <v>39</v>
      </c>
      <c r="B29" s="15"/>
      <c r="C29" s="15"/>
      <c r="D29" s="197" t="s">
        <v>40</v>
      </c>
      <c r="E29" s="197"/>
      <c r="F29" s="197"/>
      <c r="G29" s="197"/>
      <c r="H29" s="197"/>
      <c r="I29" s="197"/>
    </row>
    <row r="30" spans="1:9" ht="28.5">
      <c r="A30" s="35" t="s">
        <v>41</v>
      </c>
      <c r="B30" s="35" t="s">
        <v>15</v>
      </c>
      <c r="C30" s="35" t="s">
        <v>23</v>
      </c>
      <c r="D30" s="24" t="s">
        <v>24</v>
      </c>
      <c r="E30" s="36" t="s">
        <v>25</v>
      </c>
      <c r="F30" s="28">
        <v>3</v>
      </c>
      <c r="G30" s="25">
        <v>913.43</v>
      </c>
      <c r="H30" s="25">
        <f>G30*1.2354</f>
        <v>1128.4514220000001</v>
      </c>
      <c r="I30" s="25">
        <f>ROUND(F30*H30,2)</f>
        <v>3385.35</v>
      </c>
    </row>
    <row r="31" spans="1:9" ht="28.5">
      <c r="A31" s="35" t="s">
        <v>42</v>
      </c>
      <c r="B31" s="35" t="s">
        <v>15</v>
      </c>
      <c r="C31" s="35" t="s">
        <v>27</v>
      </c>
      <c r="D31" s="24" t="s">
        <v>28</v>
      </c>
      <c r="E31" s="36" t="s">
        <v>25</v>
      </c>
      <c r="F31" s="28">
        <v>3</v>
      </c>
      <c r="G31" s="25">
        <v>694.42</v>
      </c>
      <c r="H31" s="25">
        <f>G31*1.2354</f>
        <v>857.88646800000004</v>
      </c>
      <c r="I31" s="25">
        <f>ROUND(F31*H31,2)</f>
        <v>2573.66</v>
      </c>
    </row>
    <row r="32" spans="1:9" ht="42.75">
      <c r="A32" s="35" t="s">
        <v>43</v>
      </c>
      <c r="B32" s="35" t="s">
        <v>15</v>
      </c>
      <c r="C32" s="35" t="s">
        <v>30</v>
      </c>
      <c r="D32" s="37" t="s">
        <v>31</v>
      </c>
      <c r="E32" s="36" t="s">
        <v>18</v>
      </c>
      <c r="F32" s="28">
        <v>40</v>
      </c>
      <c r="G32" s="25">
        <v>4.45</v>
      </c>
      <c r="H32" s="25">
        <f>G32*1.2354</f>
        <v>5.4975300000000002</v>
      </c>
      <c r="I32" s="25">
        <f>ROUND(F32*H32,2)</f>
        <v>219.9</v>
      </c>
    </row>
    <row r="33" spans="1:10" ht="15">
      <c r="A33" s="29"/>
      <c r="B33" s="11"/>
      <c r="C33" s="11"/>
      <c r="D33" s="196" t="s">
        <v>44</v>
      </c>
      <c r="E33" s="196"/>
      <c r="F33" s="196"/>
      <c r="G33" s="196"/>
      <c r="H33" s="196"/>
      <c r="I33" s="28">
        <f>ROUND(SUM(I30:I32),2)</f>
        <v>6178.91</v>
      </c>
    </row>
    <row r="34" spans="1:10" ht="15">
      <c r="A34" s="198" t="s">
        <v>45</v>
      </c>
      <c r="B34" s="198"/>
      <c r="C34" s="198"/>
      <c r="D34" s="198"/>
      <c r="E34" s="198"/>
      <c r="F34" s="198"/>
      <c r="G34" s="198"/>
      <c r="H34" s="198"/>
      <c r="I34" s="49">
        <f>(I33+I27+I21+I15)</f>
        <v>20899.650000000001</v>
      </c>
    </row>
    <row r="35" spans="1:10" ht="15">
      <c r="A35" s="50"/>
      <c r="B35" s="11"/>
      <c r="C35" s="11"/>
      <c r="D35" s="51"/>
      <c r="E35" s="52"/>
      <c r="F35" s="41"/>
      <c r="G35" s="46"/>
      <c r="H35" s="53"/>
      <c r="I35" s="48"/>
    </row>
    <row r="36" spans="1:10" ht="15">
      <c r="A36" s="15" t="s">
        <v>46</v>
      </c>
      <c r="B36" s="54"/>
      <c r="C36" s="54"/>
      <c r="D36" s="42" t="s">
        <v>47</v>
      </c>
      <c r="E36" s="43"/>
      <c r="F36" s="44"/>
      <c r="G36" s="44"/>
      <c r="H36" s="44"/>
      <c r="I36" s="45"/>
    </row>
    <row r="37" spans="1:10" ht="15">
      <c r="A37" s="15" t="s">
        <v>48</v>
      </c>
      <c r="B37" s="15"/>
      <c r="C37" s="15"/>
      <c r="D37" s="18" t="s">
        <v>49</v>
      </c>
      <c r="E37" s="19"/>
      <c r="F37" s="20"/>
      <c r="G37" s="20"/>
      <c r="H37" s="20"/>
      <c r="I37" s="21"/>
    </row>
    <row r="38" spans="1:10">
      <c r="A38" s="35" t="s">
        <v>50</v>
      </c>
      <c r="B38" s="35" t="s">
        <v>15</v>
      </c>
      <c r="C38" s="35" t="s">
        <v>51</v>
      </c>
      <c r="D38" s="55" t="s">
        <v>52</v>
      </c>
      <c r="E38" s="36" t="s">
        <v>53</v>
      </c>
      <c r="F38" s="28">
        <v>12</v>
      </c>
      <c r="G38" s="25">
        <v>12.82</v>
      </c>
      <c r="H38" s="25">
        <f t="shared" ref="H38:H44" si="0">G38*1.2354</f>
        <v>15.837828000000002</v>
      </c>
      <c r="I38" s="25">
        <f t="shared" ref="I38:I48" si="1">ROUND(F38*H38,2)</f>
        <v>190.05</v>
      </c>
    </row>
    <row r="39" spans="1:10">
      <c r="A39" s="35" t="s">
        <v>54</v>
      </c>
      <c r="B39" s="35" t="s">
        <v>15</v>
      </c>
      <c r="C39" s="35" t="s">
        <v>55</v>
      </c>
      <c r="D39" s="37" t="s">
        <v>56</v>
      </c>
      <c r="E39" s="36" t="s">
        <v>57</v>
      </c>
      <c r="F39" s="28">
        <v>20</v>
      </c>
      <c r="G39" s="25">
        <v>75.39</v>
      </c>
      <c r="H39" s="25">
        <f t="shared" si="0"/>
        <v>93.136806000000007</v>
      </c>
      <c r="I39" s="25">
        <f t="shared" si="1"/>
        <v>1862.74</v>
      </c>
    </row>
    <row r="40" spans="1:10">
      <c r="A40" s="35" t="s">
        <v>58</v>
      </c>
      <c r="B40" s="35" t="s">
        <v>15</v>
      </c>
      <c r="C40" s="35" t="s">
        <v>59</v>
      </c>
      <c r="D40" s="24" t="s">
        <v>60</v>
      </c>
      <c r="E40" s="36" t="s">
        <v>53</v>
      </c>
      <c r="F40" s="28">
        <v>663.6</v>
      </c>
      <c r="G40" s="25">
        <v>11.46</v>
      </c>
      <c r="H40" s="25">
        <f t="shared" si="0"/>
        <v>14.157684000000001</v>
      </c>
      <c r="I40" s="25">
        <f t="shared" si="1"/>
        <v>9395.0400000000009</v>
      </c>
    </row>
    <row r="41" spans="1:10">
      <c r="A41" s="35" t="s">
        <v>61</v>
      </c>
      <c r="B41" s="35" t="s">
        <v>15</v>
      </c>
      <c r="C41" s="35" t="s">
        <v>62</v>
      </c>
      <c r="D41" s="24" t="s">
        <v>63</v>
      </c>
      <c r="E41" s="36" t="s">
        <v>64</v>
      </c>
      <c r="F41" s="28">
        <v>3.53</v>
      </c>
      <c r="G41" s="25">
        <v>171.37</v>
      </c>
      <c r="H41" s="25">
        <f t="shared" si="0"/>
        <v>211.710498</v>
      </c>
      <c r="I41" s="25">
        <f t="shared" si="1"/>
        <v>747.34</v>
      </c>
    </row>
    <row r="42" spans="1:10">
      <c r="A42" s="35" t="s">
        <v>65</v>
      </c>
      <c r="B42" s="35" t="s">
        <v>15</v>
      </c>
      <c r="C42" s="35" t="s">
        <v>66</v>
      </c>
      <c r="D42" s="37" t="s">
        <v>67</v>
      </c>
      <c r="E42" s="36" t="s">
        <v>64</v>
      </c>
      <c r="F42" s="28">
        <v>20.61</v>
      </c>
      <c r="G42" s="25">
        <v>529.87</v>
      </c>
      <c r="H42" s="25">
        <f t="shared" si="0"/>
        <v>654.60139800000002</v>
      </c>
      <c r="I42" s="25">
        <f t="shared" si="1"/>
        <v>13491.33</v>
      </c>
    </row>
    <row r="43" spans="1:10" ht="28.5">
      <c r="A43" s="35" t="s">
        <v>68</v>
      </c>
      <c r="B43" s="35" t="s">
        <v>15</v>
      </c>
      <c r="C43" s="35" t="s">
        <v>69</v>
      </c>
      <c r="D43" s="37" t="s">
        <v>70</v>
      </c>
      <c r="E43" s="36" t="s">
        <v>64</v>
      </c>
      <c r="F43" s="28">
        <v>20.61</v>
      </c>
      <c r="G43" s="25">
        <v>110.85</v>
      </c>
      <c r="H43" s="25">
        <f t="shared" si="0"/>
        <v>136.94408999999999</v>
      </c>
      <c r="I43" s="25">
        <f t="shared" si="1"/>
        <v>2822.42</v>
      </c>
    </row>
    <row r="44" spans="1:10">
      <c r="A44" s="35" t="s">
        <v>71</v>
      </c>
      <c r="B44" s="35" t="s">
        <v>15</v>
      </c>
      <c r="C44" s="35" t="s">
        <v>72</v>
      </c>
      <c r="D44" s="56" t="s">
        <v>73</v>
      </c>
      <c r="E44" s="36" t="s">
        <v>18</v>
      </c>
      <c r="F44" s="28">
        <v>167.86</v>
      </c>
      <c r="G44" s="25">
        <v>198.55</v>
      </c>
      <c r="H44" s="25">
        <f t="shared" si="0"/>
        <v>245.28867000000002</v>
      </c>
      <c r="I44" s="25">
        <f t="shared" si="1"/>
        <v>41174.160000000003</v>
      </c>
    </row>
    <row r="45" spans="1:10" ht="28.5">
      <c r="A45" s="35" t="s">
        <v>74</v>
      </c>
      <c r="B45" s="35" t="s">
        <v>276</v>
      </c>
      <c r="C45" s="35"/>
      <c r="D45" s="56" t="s">
        <v>75</v>
      </c>
      <c r="E45" s="57" t="s">
        <v>76</v>
      </c>
      <c r="F45" s="28">
        <v>1</v>
      </c>
      <c r="G45" s="28">
        <v>12476.67</v>
      </c>
      <c r="H45" s="25">
        <f>G45*1.1384</f>
        <v>14203.441128</v>
      </c>
      <c r="I45" s="25">
        <f t="shared" si="1"/>
        <v>14203.44</v>
      </c>
      <c r="J45" s="58" t="e">
        <f>#REF!</f>
        <v>#REF!</v>
      </c>
    </row>
    <row r="46" spans="1:10">
      <c r="A46" s="35" t="s">
        <v>77</v>
      </c>
      <c r="B46" s="35" t="s">
        <v>15</v>
      </c>
      <c r="C46" s="35" t="s">
        <v>78</v>
      </c>
      <c r="D46" s="24" t="s">
        <v>79</v>
      </c>
      <c r="E46" s="36" t="s">
        <v>18</v>
      </c>
      <c r="F46" s="28">
        <v>167.86</v>
      </c>
      <c r="G46" s="25">
        <v>43.88</v>
      </c>
      <c r="H46" s="25">
        <f>G46*1.2354</f>
        <v>54.209352000000003</v>
      </c>
      <c r="I46" s="25">
        <f t="shared" si="1"/>
        <v>9099.58</v>
      </c>
    </row>
    <row r="47" spans="1:10">
      <c r="A47" s="35" t="s">
        <v>80</v>
      </c>
      <c r="B47" s="35" t="s">
        <v>15</v>
      </c>
      <c r="C47" s="35" t="s">
        <v>81</v>
      </c>
      <c r="D47" s="24" t="s">
        <v>82</v>
      </c>
      <c r="E47" s="36" t="s">
        <v>18</v>
      </c>
      <c r="F47" s="28">
        <v>45.6</v>
      </c>
      <c r="G47" s="25">
        <v>71.42</v>
      </c>
      <c r="H47" s="25">
        <f>G47*1.2354</f>
        <v>88.232268000000005</v>
      </c>
      <c r="I47" s="25">
        <f t="shared" si="1"/>
        <v>4023.39</v>
      </c>
    </row>
    <row r="48" spans="1:10">
      <c r="A48" s="35" t="s">
        <v>83</v>
      </c>
      <c r="B48" s="35" t="s">
        <v>15</v>
      </c>
      <c r="C48" s="35" t="s">
        <v>84</v>
      </c>
      <c r="D48" s="24" t="s">
        <v>85</v>
      </c>
      <c r="E48" s="36" t="s">
        <v>64</v>
      </c>
      <c r="F48" s="28">
        <v>6</v>
      </c>
      <c r="G48" s="25">
        <v>119.01</v>
      </c>
      <c r="H48" s="25">
        <f>G48*1.2354</f>
        <v>147.02495400000001</v>
      </c>
      <c r="I48" s="25">
        <f t="shared" si="1"/>
        <v>882.15</v>
      </c>
    </row>
    <row r="49" spans="1:10" ht="15">
      <c r="A49" s="29"/>
      <c r="B49" s="11"/>
      <c r="C49" s="11"/>
      <c r="D49" s="180" t="s">
        <v>86</v>
      </c>
      <c r="E49" s="180"/>
      <c r="F49" s="180"/>
      <c r="G49" s="180"/>
      <c r="H49" s="180"/>
      <c r="I49" s="28">
        <f>SUM(I38:I48)</f>
        <v>97891.64</v>
      </c>
    </row>
    <row r="50" spans="1:10" ht="15">
      <c r="A50" s="59"/>
      <c r="B50" s="60"/>
      <c r="C50" s="60"/>
      <c r="D50" s="61"/>
      <c r="E50" s="11"/>
      <c r="F50" s="62"/>
      <c r="G50" s="46"/>
      <c r="H50" s="63"/>
      <c r="I50" s="48"/>
    </row>
    <row r="51" spans="1:10" ht="15">
      <c r="A51" s="15" t="s">
        <v>87</v>
      </c>
      <c r="B51" s="15"/>
      <c r="C51" s="15"/>
      <c r="D51" s="42" t="s">
        <v>88</v>
      </c>
      <c r="E51" s="19"/>
      <c r="F51" s="20"/>
      <c r="G51" s="20"/>
      <c r="H51" s="20"/>
      <c r="I51" s="21"/>
    </row>
    <row r="52" spans="1:10">
      <c r="A52" s="35" t="s">
        <v>89</v>
      </c>
      <c r="B52" s="35" t="s">
        <v>15</v>
      </c>
      <c r="C52" s="35" t="s">
        <v>51</v>
      </c>
      <c r="D52" s="55" t="s">
        <v>52</v>
      </c>
      <c r="E52" s="36" t="s">
        <v>53</v>
      </c>
      <c r="F52" s="28">
        <v>12</v>
      </c>
      <c r="G52" s="25">
        <v>12.82</v>
      </c>
      <c r="H52" s="25">
        <f t="shared" ref="H52:H58" si="2">G52*1.2354</f>
        <v>15.837828000000002</v>
      </c>
      <c r="I52" s="25">
        <f t="shared" ref="I52:I62" si="3">ROUND(F52*H52,2)</f>
        <v>190.05</v>
      </c>
    </row>
    <row r="53" spans="1:10">
      <c r="A53" s="35" t="s">
        <v>90</v>
      </c>
      <c r="B53" s="35" t="s">
        <v>15</v>
      </c>
      <c r="C53" s="35" t="s">
        <v>55</v>
      </c>
      <c r="D53" s="37" t="s">
        <v>56</v>
      </c>
      <c r="E53" s="36" t="s">
        <v>57</v>
      </c>
      <c r="F53" s="28">
        <v>20</v>
      </c>
      <c r="G53" s="25">
        <v>75.39</v>
      </c>
      <c r="H53" s="25">
        <f t="shared" si="2"/>
        <v>93.136806000000007</v>
      </c>
      <c r="I53" s="25">
        <f t="shared" si="3"/>
        <v>1862.74</v>
      </c>
    </row>
    <row r="54" spans="1:10">
      <c r="A54" s="35" t="s">
        <v>91</v>
      </c>
      <c r="B54" s="35" t="s">
        <v>15</v>
      </c>
      <c r="C54" s="35" t="s">
        <v>59</v>
      </c>
      <c r="D54" s="24" t="s">
        <v>60</v>
      </c>
      <c r="E54" s="36" t="s">
        <v>53</v>
      </c>
      <c r="F54" s="28">
        <v>663.6</v>
      </c>
      <c r="G54" s="25">
        <v>11.46</v>
      </c>
      <c r="H54" s="25">
        <f t="shared" si="2"/>
        <v>14.157684000000001</v>
      </c>
      <c r="I54" s="25">
        <f t="shared" si="3"/>
        <v>9395.0400000000009</v>
      </c>
    </row>
    <row r="55" spans="1:10">
      <c r="A55" s="35" t="s">
        <v>92</v>
      </c>
      <c r="B55" s="35" t="s">
        <v>15</v>
      </c>
      <c r="C55" s="35" t="s">
        <v>62</v>
      </c>
      <c r="D55" s="24" t="s">
        <v>63</v>
      </c>
      <c r="E55" s="36" t="s">
        <v>64</v>
      </c>
      <c r="F55" s="28">
        <v>3.53</v>
      </c>
      <c r="G55" s="25">
        <v>171.37</v>
      </c>
      <c r="H55" s="25">
        <f t="shared" si="2"/>
        <v>211.710498</v>
      </c>
      <c r="I55" s="25">
        <f t="shared" si="3"/>
        <v>747.34</v>
      </c>
    </row>
    <row r="56" spans="1:10">
      <c r="A56" s="35" t="s">
        <v>93</v>
      </c>
      <c r="B56" s="35" t="s">
        <v>15</v>
      </c>
      <c r="C56" s="35" t="s">
        <v>66</v>
      </c>
      <c r="D56" s="37" t="s">
        <v>67</v>
      </c>
      <c r="E56" s="36" t="s">
        <v>64</v>
      </c>
      <c r="F56" s="28">
        <v>20.61</v>
      </c>
      <c r="G56" s="25">
        <v>529.87</v>
      </c>
      <c r="H56" s="25">
        <f t="shared" si="2"/>
        <v>654.60139800000002</v>
      </c>
      <c r="I56" s="25">
        <f t="shared" si="3"/>
        <v>13491.33</v>
      </c>
    </row>
    <row r="57" spans="1:10" ht="28.5">
      <c r="A57" s="35" t="s">
        <v>94</v>
      </c>
      <c r="B57" s="35" t="s">
        <v>15</v>
      </c>
      <c r="C57" s="35" t="s">
        <v>69</v>
      </c>
      <c r="D57" s="37" t="s">
        <v>70</v>
      </c>
      <c r="E57" s="36" t="s">
        <v>64</v>
      </c>
      <c r="F57" s="28">
        <v>20.61</v>
      </c>
      <c r="G57" s="25">
        <v>110.85</v>
      </c>
      <c r="H57" s="25">
        <f t="shared" si="2"/>
        <v>136.94408999999999</v>
      </c>
      <c r="I57" s="25">
        <f t="shared" si="3"/>
        <v>2822.42</v>
      </c>
    </row>
    <row r="58" spans="1:10">
      <c r="A58" s="35" t="s">
        <v>95</v>
      </c>
      <c r="B58" s="35" t="s">
        <v>15</v>
      </c>
      <c r="C58" s="35" t="s">
        <v>72</v>
      </c>
      <c r="D58" s="56" t="s">
        <v>73</v>
      </c>
      <c r="E58" s="36" t="s">
        <v>18</v>
      </c>
      <c r="F58" s="28">
        <v>167.86</v>
      </c>
      <c r="G58" s="25">
        <v>198.55</v>
      </c>
      <c r="H58" s="25">
        <f t="shared" si="2"/>
        <v>245.28867000000002</v>
      </c>
      <c r="I58" s="25">
        <f t="shared" si="3"/>
        <v>41174.160000000003</v>
      </c>
    </row>
    <row r="59" spans="1:10" ht="28.5">
      <c r="A59" s="35" t="s">
        <v>96</v>
      </c>
      <c r="B59" s="35" t="s">
        <v>276</v>
      </c>
      <c r="C59" s="35"/>
      <c r="D59" s="56" t="s">
        <v>75</v>
      </c>
      <c r="E59" s="36" t="s">
        <v>97</v>
      </c>
      <c r="F59" s="28">
        <v>1</v>
      </c>
      <c r="G59" s="28">
        <v>13180</v>
      </c>
      <c r="H59" s="25">
        <f>G59*1.1384</f>
        <v>15004.112000000001</v>
      </c>
      <c r="I59" s="25">
        <f t="shared" si="3"/>
        <v>15004.11</v>
      </c>
      <c r="J59" s="58" t="e">
        <f>#REF!</f>
        <v>#REF!</v>
      </c>
    </row>
    <row r="60" spans="1:10">
      <c r="A60" s="35" t="s">
        <v>98</v>
      </c>
      <c r="B60" s="35" t="s">
        <v>15</v>
      </c>
      <c r="C60" s="35" t="s">
        <v>78</v>
      </c>
      <c r="D60" s="24" t="s">
        <v>79</v>
      </c>
      <c r="E60" s="36" t="s">
        <v>18</v>
      </c>
      <c r="F60" s="28">
        <v>167.86</v>
      </c>
      <c r="G60" s="25">
        <v>43.88</v>
      </c>
      <c r="H60" s="25">
        <f>G60*1.2354</f>
        <v>54.209352000000003</v>
      </c>
      <c r="I60" s="25">
        <f t="shared" si="3"/>
        <v>9099.58</v>
      </c>
    </row>
    <row r="61" spans="1:10">
      <c r="A61" s="35" t="s">
        <v>99</v>
      </c>
      <c r="B61" s="35" t="s">
        <v>15</v>
      </c>
      <c r="C61" s="35" t="s">
        <v>81</v>
      </c>
      <c r="D61" s="24" t="s">
        <v>82</v>
      </c>
      <c r="E61" s="36" t="s">
        <v>18</v>
      </c>
      <c r="F61" s="28">
        <v>45.6</v>
      </c>
      <c r="G61" s="25">
        <v>71.42</v>
      </c>
      <c r="H61" s="25">
        <f>G61*1.2354</f>
        <v>88.232268000000005</v>
      </c>
      <c r="I61" s="25">
        <f t="shared" si="3"/>
        <v>4023.39</v>
      </c>
    </row>
    <row r="62" spans="1:10">
      <c r="A62" s="35" t="s">
        <v>100</v>
      </c>
      <c r="B62" s="35" t="s">
        <v>15</v>
      </c>
      <c r="C62" s="35" t="s">
        <v>84</v>
      </c>
      <c r="D62" s="24" t="s">
        <v>85</v>
      </c>
      <c r="E62" s="36" t="s">
        <v>64</v>
      </c>
      <c r="F62" s="28">
        <v>6</v>
      </c>
      <c r="G62" s="25">
        <v>119.01</v>
      </c>
      <c r="H62" s="25">
        <f>G62*1.2354</f>
        <v>147.02495400000001</v>
      </c>
      <c r="I62" s="25">
        <f t="shared" si="3"/>
        <v>882.15</v>
      </c>
    </row>
    <row r="63" spans="1:10" ht="15">
      <c r="A63" s="29"/>
      <c r="B63" s="11"/>
      <c r="C63" s="11"/>
      <c r="D63" s="180" t="s">
        <v>101</v>
      </c>
      <c r="E63" s="180"/>
      <c r="F63" s="180"/>
      <c r="G63" s="180"/>
      <c r="H63" s="180"/>
      <c r="I63" s="28">
        <f>ROUND(SUM(I52:I62),2)</f>
        <v>98692.31</v>
      </c>
    </row>
    <row r="64" spans="1:10" ht="15">
      <c r="A64" s="29"/>
      <c r="B64" s="11"/>
      <c r="C64" s="11"/>
      <c r="D64" s="51"/>
      <c r="E64" s="64"/>
      <c r="F64" s="65"/>
      <c r="G64" s="46"/>
      <c r="H64" s="66"/>
      <c r="I64" s="48"/>
    </row>
    <row r="65" spans="1:10" ht="15">
      <c r="A65" s="15" t="s">
        <v>102</v>
      </c>
      <c r="B65" s="15"/>
      <c r="C65" s="15"/>
      <c r="D65" s="181" t="s">
        <v>103</v>
      </c>
      <c r="E65" s="181"/>
      <c r="F65" s="181"/>
      <c r="G65" s="181"/>
      <c r="H65" s="181"/>
      <c r="I65" s="181"/>
    </row>
    <row r="66" spans="1:10">
      <c r="A66" s="35" t="s">
        <v>104</v>
      </c>
      <c r="B66" s="35" t="s">
        <v>15</v>
      </c>
      <c r="C66" s="35" t="s">
        <v>51</v>
      </c>
      <c r="D66" s="55" t="s">
        <v>52</v>
      </c>
      <c r="E66" s="36" t="s">
        <v>53</v>
      </c>
      <c r="F66" s="28">
        <v>12</v>
      </c>
      <c r="G66" s="25">
        <v>12.82</v>
      </c>
      <c r="H66" s="25">
        <f t="shared" ref="H66:H72" si="4">G66*1.2354</f>
        <v>15.837828000000002</v>
      </c>
      <c r="I66" s="25">
        <f t="shared" ref="I66:I76" si="5">ROUND(F66*H66,2)</f>
        <v>190.05</v>
      </c>
    </row>
    <row r="67" spans="1:10">
      <c r="A67" s="35" t="s">
        <v>105</v>
      </c>
      <c r="B67" s="35" t="s">
        <v>15</v>
      </c>
      <c r="C67" s="35" t="s">
        <v>55</v>
      </c>
      <c r="D67" s="37" t="s">
        <v>56</v>
      </c>
      <c r="E67" s="36" t="s">
        <v>57</v>
      </c>
      <c r="F67" s="28">
        <v>20</v>
      </c>
      <c r="G67" s="25">
        <v>75.39</v>
      </c>
      <c r="H67" s="25">
        <f t="shared" si="4"/>
        <v>93.136806000000007</v>
      </c>
      <c r="I67" s="25">
        <f t="shared" si="5"/>
        <v>1862.74</v>
      </c>
    </row>
    <row r="68" spans="1:10">
      <c r="A68" s="35" t="s">
        <v>106</v>
      </c>
      <c r="B68" s="35" t="s">
        <v>15</v>
      </c>
      <c r="C68" s="35" t="s">
        <v>59</v>
      </c>
      <c r="D68" s="24" t="s">
        <v>60</v>
      </c>
      <c r="E68" s="36" t="s">
        <v>53</v>
      </c>
      <c r="F68" s="28">
        <v>663.6</v>
      </c>
      <c r="G68" s="25">
        <v>11.46</v>
      </c>
      <c r="H68" s="25">
        <f t="shared" si="4"/>
        <v>14.157684000000001</v>
      </c>
      <c r="I68" s="25">
        <f t="shared" si="5"/>
        <v>9395.0400000000009</v>
      </c>
    </row>
    <row r="69" spans="1:10">
      <c r="A69" s="35" t="s">
        <v>107</v>
      </c>
      <c r="B69" s="35" t="s">
        <v>15</v>
      </c>
      <c r="C69" s="35" t="s">
        <v>62</v>
      </c>
      <c r="D69" s="24" t="s">
        <v>63</v>
      </c>
      <c r="E69" s="36" t="s">
        <v>64</v>
      </c>
      <c r="F69" s="28">
        <v>3.53</v>
      </c>
      <c r="G69" s="25">
        <v>171.37</v>
      </c>
      <c r="H69" s="25">
        <f t="shared" si="4"/>
        <v>211.710498</v>
      </c>
      <c r="I69" s="25">
        <f t="shared" si="5"/>
        <v>747.34</v>
      </c>
    </row>
    <row r="70" spans="1:10">
      <c r="A70" s="35" t="s">
        <v>108</v>
      </c>
      <c r="B70" s="35" t="s">
        <v>15</v>
      </c>
      <c r="C70" s="35" t="s">
        <v>66</v>
      </c>
      <c r="D70" s="37" t="s">
        <v>67</v>
      </c>
      <c r="E70" s="36" t="s">
        <v>64</v>
      </c>
      <c r="F70" s="28">
        <v>20.61</v>
      </c>
      <c r="G70" s="25">
        <v>529.87</v>
      </c>
      <c r="H70" s="25">
        <f t="shared" si="4"/>
        <v>654.60139800000002</v>
      </c>
      <c r="I70" s="25">
        <f t="shared" si="5"/>
        <v>13491.33</v>
      </c>
    </row>
    <row r="71" spans="1:10" ht="28.5">
      <c r="A71" s="35" t="s">
        <v>109</v>
      </c>
      <c r="B71" s="35" t="s">
        <v>15</v>
      </c>
      <c r="C71" s="35" t="s">
        <v>69</v>
      </c>
      <c r="D71" s="37" t="s">
        <v>70</v>
      </c>
      <c r="E71" s="36" t="s">
        <v>64</v>
      </c>
      <c r="F71" s="28">
        <v>20.61</v>
      </c>
      <c r="G71" s="25">
        <v>110.85</v>
      </c>
      <c r="H71" s="25">
        <f t="shared" si="4"/>
        <v>136.94408999999999</v>
      </c>
      <c r="I71" s="25">
        <f t="shared" si="5"/>
        <v>2822.42</v>
      </c>
    </row>
    <row r="72" spans="1:10">
      <c r="A72" s="35" t="s">
        <v>110</v>
      </c>
      <c r="B72" s="35" t="s">
        <v>15</v>
      </c>
      <c r="C72" s="35" t="s">
        <v>72</v>
      </c>
      <c r="D72" s="56" t="s">
        <v>73</v>
      </c>
      <c r="E72" s="36" t="s">
        <v>18</v>
      </c>
      <c r="F72" s="28">
        <v>167.86</v>
      </c>
      <c r="G72" s="25">
        <v>198.55</v>
      </c>
      <c r="H72" s="25">
        <f t="shared" si="4"/>
        <v>245.28867000000002</v>
      </c>
      <c r="I72" s="25">
        <f t="shared" si="5"/>
        <v>41174.160000000003</v>
      </c>
    </row>
    <row r="73" spans="1:10" ht="28.5">
      <c r="A73" s="35" t="s">
        <v>111</v>
      </c>
      <c r="B73" s="35" t="s">
        <v>276</v>
      </c>
      <c r="C73" s="35"/>
      <c r="D73" s="56" t="s">
        <v>75</v>
      </c>
      <c r="E73" s="57" t="s">
        <v>76</v>
      </c>
      <c r="F73" s="28">
        <v>1</v>
      </c>
      <c r="G73" s="28">
        <v>11123.33</v>
      </c>
      <c r="H73" s="25">
        <f>G73*1.1384</f>
        <v>12662.798872000001</v>
      </c>
      <c r="I73" s="25">
        <f t="shared" si="5"/>
        <v>12662.8</v>
      </c>
      <c r="J73" s="58" t="e">
        <f>#REF!</f>
        <v>#REF!</v>
      </c>
    </row>
    <row r="74" spans="1:10">
      <c r="A74" s="35" t="s">
        <v>112</v>
      </c>
      <c r="B74" s="35" t="s">
        <v>15</v>
      </c>
      <c r="C74" s="35" t="s">
        <v>78</v>
      </c>
      <c r="D74" s="24" t="s">
        <v>79</v>
      </c>
      <c r="E74" s="36" t="s">
        <v>18</v>
      </c>
      <c r="F74" s="28">
        <v>167.86</v>
      </c>
      <c r="G74" s="25">
        <v>43.88</v>
      </c>
      <c r="H74" s="25">
        <f>G74*1.2354</f>
        <v>54.209352000000003</v>
      </c>
      <c r="I74" s="25">
        <f t="shared" si="5"/>
        <v>9099.58</v>
      </c>
    </row>
    <row r="75" spans="1:10">
      <c r="A75" s="35" t="s">
        <v>113</v>
      </c>
      <c r="B75" s="35" t="s">
        <v>15</v>
      </c>
      <c r="C75" s="35" t="s">
        <v>81</v>
      </c>
      <c r="D75" s="24" t="s">
        <v>82</v>
      </c>
      <c r="E75" s="36" t="s">
        <v>18</v>
      </c>
      <c r="F75" s="28">
        <v>45.6</v>
      </c>
      <c r="G75" s="25">
        <v>71.42</v>
      </c>
      <c r="H75" s="25">
        <f>G75*1.2354</f>
        <v>88.232268000000005</v>
      </c>
      <c r="I75" s="25">
        <f t="shared" si="5"/>
        <v>4023.39</v>
      </c>
    </row>
    <row r="76" spans="1:10">
      <c r="A76" s="35" t="s">
        <v>114</v>
      </c>
      <c r="B76" s="35" t="s">
        <v>15</v>
      </c>
      <c r="C76" s="35" t="s">
        <v>84</v>
      </c>
      <c r="D76" s="24" t="s">
        <v>85</v>
      </c>
      <c r="E76" s="36" t="s">
        <v>64</v>
      </c>
      <c r="F76" s="28">
        <v>6</v>
      </c>
      <c r="G76" s="25">
        <v>119.01</v>
      </c>
      <c r="H76" s="25">
        <f>G76*1.2354</f>
        <v>147.02495400000001</v>
      </c>
      <c r="I76" s="25">
        <f t="shared" si="5"/>
        <v>882.15</v>
      </c>
    </row>
    <row r="77" spans="1:10" ht="15">
      <c r="A77" s="35"/>
      <c r="B77" s="35"/>
      <c r="C77" s="35"/>
      <c r="D77" s="182" t="s">
        <v>115</v>
      </c>
      <c r="E77" s="182"/>
      <c r="F77" s="182"/>
      <c r="G77" s="182"/>
      <c r="H77" s="182"/>
      <c r="I77" s="28">
        <f>(SUM(I66:I76))</f>
        <v>96351</v>
      </c>
    </row>
    <row r="78" spans="1:10" ht="15">
      <c r="A78" s="67"/>
      <c r="B78" s="68"/>
      <c r="C78" s="68"/>
      <c r="D78" s="186" t="s">
        <v>116</v>
      </c>
      <c r="E78" s="186"/>
      <c r="F78" s="186"/>
      <c r="G78" s="186"/>
      <c r="H78" s="186"/>
      <c r="I78" s="49">
        <f>I77+I63+I49</f>
        <v>292934.95</v>
      </c>
    </row>
    <row r="79" spans="1:10" ht="15">
      <c r="A79" s="59"/>
      <c r="B79" s="60"/>
      <c r="C79" s="60"/>
      <c r="D79" s="12"/>
      <c r="E79" s="11"/>
      <c r="F79" s="62"/>
      <c r="G79" s="46"/>
      <c r="H79" s="69"/>
      <c r="I79" s="48"/>
    </row>
    <row r="80" spans="1:10" ht="15">
      <c r="A80" s="15" t="s">
        <v>117</v>
      </c>
      <c r="B80" s="54"/>
      <c r="C80" s="54"/>
      <c r="D80" s="42" t="s">
        <v>118</v>
      </c>
      <c r="E80" s="43"/>
      <c r="F80" s="44"/>
      <c r="G80" s="44"/>
      <c r="H80" s="44"/>
      <c r="I80" s="45"/>
    </row>
    <row r="81" spans="1:9" ht="15">
      <c r="A81" s="15" t="s">
        <v>119</v>
      </c>
      <c r="B81" s="15"/>
      <c r="C81" s="15"/>
      <c r="D81" s="18" t="s">
        <v>49</v>
      </c>
      <c r="E81" s="19"/>
      <c r="F81" s="20"/>
      <c r="G81" s="20"/>
      <c r="H81" s="20"/>
      <c r="I81" s="21"/>
    </row>
    <row r="82" spans="1:9" ht="15">
      <c r="A82" s="70"/>
      <c r="B82" s="15"/>
      <c r="C82" s="15"/>
      <c r="D82" s="18" t="s">
        <v>120</v>
      </c>
      <c r="E82" s="19"/>
      <c r="F82" s="71"/>
      <c r="G82" s="20"/>
      <c r="H82" s="20"/>
      <c r="I82" s="21"/>
    </row>
    <row r="83" spans="1:9" ht="28.5">
      <c r="A83" s="35" t="s">
        <v>121</v>
      </c>
      <c r="B83" s="35" t="s">
        <v>122</v>
      </c>
      <c r="C83" s="35" t="s">
        <v>123</v>
      </c>
      <c r="D83" s="8" t="s">
        <v>124</v>
      </c>
      <c r="E83" s="57" t="s">
        <v>76</v>
      </c>
      <c r="F83" s="28">
        <v>1</v>
      </c>
      <c r="G83" s="25">
        <v>1832.09</v>
      </c>
      <c r="H83" s="25">
        <f t="shared" ref="H83:H91" si="6">G83*1.2354</f>
        <v>2263.3639859999998</v>
      </c>
      <c r="I83" s="25">
        <f t="shared" ref="I83:I91" si="7">ROUND(F83*H83,2)</f>
        <v>2263.36</v>
      </c>
    </row>
    <row r="84" spans="1:9" ht="28.5">
      <c r="A84" s="35" t="s">
        <v>125</v>
      </c>
      <c r="B84" s="35" t="s">
        <v>15</v>
      </c>
      <c r="C84" s="35" t="s">
        <v>126</v>
      </c>
      <c r="D84" s="8" t="s">
        <v>127</v>
      </c>
      <c r="E84" s="57" t="s">
        <v>76</v>
      </c>
      <c r="F84" s="28">
        <v>1</v>
      </c>
      <c r="G84" s="25">
        <v>22.44</v>
      </c>
      <c r="H84" s="25">
        <f t="shared" si="6"/>
        <v>27.722376000000004</v>
      </c>
      <c r="I84" s="25">
        <f t="shared" si="7"/>
        <v>27.72</v>
      </c>
    </row>
    <row r="85" spans="1:9" ht="28.5">
      <c r="A85" s="35" t="s">
        <v>128</v>
      </c>
      <c r="B85" s="35" t="s">
        <v>15</v>
      </c>
      <c r="C85" s="35" t="s">
        <v>129</v>
      </c>
      <c r="D85" s="37" t="s">
        <v>130</v>
      </c>
      <c r="E85" s="57" t="s">
        <v>76</v>
      </c>
      <c r="F85" s="28">
        <v>1</v>
      </c>
      <c r="G85" s="25">
        <v>225.61</v>
      </c>
      <c r="H85" s="25">
        <f t="shared" si="6"/>
        <v>278.71859400000005</v>
      </c>
      <c r="I85" s="25">
        <f t="shared" si="7"/>
        <v>278.72000000000003</v>
      </c>
    </row>
    <row r="86" spans="1:9" ht="28.5">
      <c r="A86" s="35" t="s">
        <v>131</v>
      </c>
      <c r="B86" s="35" t="s">
        <v>15</v>
      </c>
      <c r="C86" s="35" t="s">
        <v>132</v>
      </c>
      <c r="D86" s="37" t="s">
        <v>133</v>
      </c>
      <c r="E86" s="35" t="s">
        <v>57</v>
      </c>
      <c r="F86" s="28">
        <v>7</v>
      </c>
      <c r="G86" s="25">
        <v>69.760000000000005</v>
      </c>
      <c r="H86" s="25">
        <f t="shared" si="6"/>
        <v>86.181504000000004</v>
      </c>
      <c r="I86" s="25">
        <f t="shared" si="7"/>
        <v>603.27</v>
      </c>
    </row>
    <row r="87" spans="1:9" ht="28.5">
      <c r="A87" s="35" t="s">
        <v>134</v>
      </c>
      <c r="B87" s="35" t="s">
        <v>15</v>
      </c>
      <c r="C87" s="35" t="s">
        <v>135</v>
      </c>
      <c r="D87" s="37" t="s">
        <v>136</v>
      </c>
      <c r="E87" s="35" t="s">
        <v>57</v>
      </c>
      <c r="F87" s="28">
        <v>17.5</v>
      </c>
      <c r="G87" s="25">
        <v>9.44</v>
      </c>
      <c r="H87" s="25">
        <f t="shared" si="6"/>
        <v>11.662176000000001</v>
      </c>
      <c r="I87" s="25">
        <f t="shared" si="7"/>
        <v>204.09</v>
      </c>
    </row>
    <row r="88" spans="1:9" ht="28.5">
      <c r="A88" s="35" t="s">
        <v>137</v>
      </c>
      <c r="B88" s="35" t="s">
        <v>15</v>
      </c>
      <c r="C88" s="35" t="s">
        <v>138</v>
      </c>
      <c r="D88" s="37" t="s">
        <v>139</v>
      </c>
      <c r="E88" s="35" t="s">
        <v>57</v>
      </c>
      <c r="F88" s="28">
        <v>1.5</v>
      </c>
      <c r="G88" s="25">
        <v>16.82</v>
      </c>
      <c r="H88" s="25">
        <f t="shared" si="6"/>
        <v>20.779428000000003</v>
      </c>
      <c r="I88" s="25">
        <f t="shared" si="7"/>
        <v>31.17</v>
      </c>
    </row>
    <row r="89" spans="1:9">
      <c r="A89" s="35" t="s">
        <v>140</v>
      </c>
      <c r="B89" s="35" t="s">
        <v>15</v>
      </c>
      <c r="C89" s="35" t="s">
        <v>141</v>
      </c>
      <c r="D89" s="37" t="s">
        <v>142</v>
      </c>
      <c r="E89" s="35" t="s">
        <v>18</v>
      </c>
      <c r="F89" s="28">
        <v>0.48</v>
      </c>
      <c r="G89" s="25">
        <v>1062.95</v>
      </c>
      <c r="H89" s="25">
        <f t="shared" si="6"/>
        <v>1313.1684300000002</v>
      </c>
      <c r="I89" s="25">
        <f t="shared" si="7"/>
        <v>630.32000000000005</v>
      </c>
    </row>
    <row r="90" spans="1:9">
      <c r="A90" s="35" t="s">
        <v>143</v>
      </c>
      <c r="B90" s="35" t="s">
        <v>15</v>
      </c>
      <c r="C90" s="35" t="s">
        <v>144</v>
      </c>
      <c r="D90" s="37" t="s">
        <v>145</v>
      </c>
      <c r="E90" s="35" t="s">
        <v>18</v>
      </c>
      <c r="F90" s="28">
        <v>0.48</v>
      </c>
      <c r="G90" s="25">
        <v>45.73</v>
      </c>
      <c r="H90" s="25">
        <f t="shared" si="6"/>
        <v>56.494841999999998</v>
      </c>
      <c r="I90" s="25">
        <f t="shared" si="7"/>
        <v>27.12</v>
      </c>
    </row>
    <row r="91" spans="1:9">
      <c r="A91" s="35" t="s">
        <v>146</v>
      </c>
      <c r="B91" s="35" t="s">
        <v>15</v>
      </c>
      <c r="C91" s="35" t="s">
        <v>147</v>
      </c>
      <c r="D91" s="37" t="s">
        <v>148</v>
      </c>
      <c r="E91" s="57" t="s">
        <v>76</v>
      </c>
      <c r="F91" s="28">
        <v>1</v>
      </c>
      <c r="G91" s="25">
        <v>53.46</v>
      </c>
      <c r="H91" s="25">
        <f t="shared" si="6"/>
        <v>66.044483999999997</v>
      </c>
      <c r="I91" s="25">
        <f t="shared" si="7"/>
        <v>66.040000000000006</v>
      </c>
    </row>
    <row r="92" spans="1:9" ht="15">
      <c r="A92" s="70"/>
      <c r="B92" s="15"/>
      <c r="C92" s="15"/>
      <c r="D92" s="18" t="s">
        <v>149</v>
      </c>
      <c r="E92" s="19"/>
      <c r="F92" s="71"/>
      <c r="G92" s="71"/>
      <c r="H92" s="71"/>
      <c r="I92" s="72"/>
    </row>
    <row r="93" spans="1:9" ht="42.75">
      <c r="A93" s="35" t="s">
        <v>150</v>
      </c>
      <c r="B93" s="35" t="s">
        <v>151</v>
      </c>
      <c r="C93" s="35">
        <v>101877</v>
      </c>
      <c r="D93" s="8" t="s">
        <v>152</v>
      </c>
      <c r="E93" s="57" t="s">
        <v>76</v>
      </c>
      <c r="F93" s="28">
        <v>1</v>
      </c>
      <c r="G93" s="25">
        <v>56.24</v>
      </c>
      <c r="H93" s="25">
        <f>G93*1.2354</f>
        <v>69.478896000000006</v>
      </c>
      <c r="I93" s="25">
        <f>ROUND(F93*H93,2)</f>
        <v>69.48</v>
      </c>
    </row>
    <row r="94" spans="1:9" ht="28.5">
      <c r="A94" s="35" t="s">
        <v>153</v>
      </c>
      <c r="B94" s="35" t="s">
        <v>15</v>
      </c>
      <c r="C94" s="35" t="s">
        <v>126</v>
      </c>
      <c r="D94" s="37" t="s">
        <v>154</v>
      </c>
      <c r="E94" s="57" t="s">
        <v>76</v>
      </c>
      <c r="F94" s="28">
        <v>1</v>
      </c>
      <c r="G94" s="25">
        <v>22.44</v>
      </c>
      <c r="H94" s="25">
        <f>G94*1.2354</f>
        <v>27.722376000000004</v>
      </c>
      <c r="I94" s="25">
        <f>ROUND(F94*H94,2)</f>
        <v>27.72</v>
      </c>
    </row>
    <row r="95" spans="1:9" ht="28.5">
      <c r="A95" s="35" t="s">
        <v>155</v>
      </c>
      <c r="B95" s="35" t="s">
        <v>15</v>
      </c>
      <c r="C95" s="35" t="s">
        <v>156</v>
      </c>
      <c r="D95" s="37" t="s">
        <v>157</v>
      </c>
      <c r="E95" s="35" t="s">
        <v>57</v>
      </c>
      <c r="F95" s="28">
        <v>52.34</v>
      </c>
      <c r="G95" s="25">
        <v>7.27</v>
      </c>
      <c r="H95" s="25">
        <f>G95*1.2354</f>
        <v>8.9813580000000002</v>
      </c>
      <c r="I95" s="25">
        <f>ROUND(F95*H95,2)</f>
        <v>470.08</v>
      </c>
    </row>
    <row r="96" spans="1:9" ht="28.5">
      <c r="A96" s="35" t="s">
        <v>158</v>
      </c>
      <c r="B96" s="35" t="s">
        <v>15</v>
      </c>
      <c r="C96" s="35" t="s">
        <v>159</v>
      </c>
      <c r="D96" s="37" t="s">
        <v>160</v>
      </c>
      <c r="E96" s="35" t="s">
        <v>57</v>
      </c>
      <c r="F96" s="28">
        <v>157.02000000000001</v>
      </c>
      <c r="G96" s="25">
        <v>4.7300000000000004</v>
      </c>
      <c r="H96" s="25">
        <f>G96*1.2354</f>
        <v>5.8434420000000005</v>
      </c>
      <c r="I96" s="25">
        <f>ROUND(F96*H96,2)</f>
        <v>917.54</v>
      </c>
    </row>
    <row r="97" spans="1:9" ht="28.5">
      <c r="A97" s="35" t="s">
        <v>161</v>
      </c>
      <c r="B97" s="35" t="s">
        <v>15</v>
      </c>
      <c r="C97" s="35" t="s">
        <v>162</v>
      </c>
      <c r="D97" s="37" t="s">
        <v>163</v>
      </c>
      <c r="E97" s="35" t="s">
        <v>57</v>
      </c>
      <c r="F97" s="28">
        <v>8</v>
      </c>
      <c r="G97" s="25">
        <v>15.32</v>
      </c>
      <c r="H97" s="25">
        <f>G97*1.2354</f>
        <v>18.926328000000002</v>
      </c>
      <c r="I97" s="25">
        <f>ROUND(F97*H97,2)</f>
        <v>151.41</v>
      </c>
    </row>
    <row r="98" spans="1:9" ht="15">
      <c r="A98" s="54"/>
      <c r="B98" s="15"/>
      <c r="C98" s="15"/>
      <c r="D98" s="18" t="s">
        <v>164</v>
      </c>
      <c r="E98" s="19"/>
      <c r="F98" s="73"/>
      <c r="G98" s="71"/>
      <c r="H98" s="71"/>
      <c r="I98" s="72"/>
    </row>
    <row r="99" spans="1:9" ht="28.5">
      <c r="A99" s="35" t="s">
        <v>165</v>
      </c>
      <c r="B99" s="35" t="s">
        <v>15</v>
      </c>
      <c r="C99" s="35" t="s">
        <v>166</v>
      </c>
      <c r="D99" s="37" t="s">
        <v>167</v>
      </c>
      <c r="E99" s="74" t="s">
        <v>76</v>
      </c>
      <c r="F99" s="75">
        <v>12</v>
      </c>
      <c r="G99" s="25">
        <v>43.48</v>
      </c>
      <c r="H99" s="25">
        <f>G99*1.2354</f>
        <v>53.715192000000002</v>
      </c>
      <c r="I99" s="25">
        <f>ROUND(F99*H99,2)</f>
        <v>644.58000000000004</v>
      </c>
    </row>
    <row r="100" spans="1:9" ht="28.5">
      <c r="A100" s="35" t="s">
        <v>168</v>
      </c>
      <c r="B100" s="35" t="s">
        <v>151</v>
      </c>
      <c r="C100" s="35">
        <v>101654</v>
      </c>
      <c r="D100" s="8" t="s">
        <v>169</v>
      </c>
      <c r="E100" s="57" t="s">
        <v>76</v>
      </c>
      <c r="F100" s="76">
        <v>4</v>
      </c>
      <c r="G100" s="25">
        <v>308.98</v>
      </c>
      <c r="H100" s="25">
        <f>G100*1.2354</f>
        <v>381.71389200000004</v>
      </c>
      <c r="I100" s="25">
        <f>ROUND(F100*H100,2)</f>
        <v>1526.86</v>
      </c>
    </row>
    <row r="101" spans="1:9" ht="42.75">
      <c r="A101" s="35" t="s">
        <v>170</v>
      </c>
      <c r="B101" s="35" t="s">
        <v>151</v>
      </c>
      <c r="C101" s="35">
        <v>101636</v>
      </c>
      <c r="D101" s="8" t="s">
        <v>171</v>
      </c>
      <c r="E101" s="57" t="s">
        <v>76</v>
      </c>
      <c r="F101" s="28">
        <v>4</v>
      </c>
      <c r="G101" s="25">
        <v>165.68</v>
      </c>
      <c r="H101" s="25">
        <f>G101*1.2354</f>
        <v>204.68107200000003</v>
      </c>
      <c r="I101" s="25">
        <f>ROUND(F101*H101,2)</f>
        <v>818.72</v>
      </c>
    </row>
    <row r="102" spans="1:9">
      <c r="A102" s="35" t="s">
        <v>172</v>
      </c>
      <c r="B102" s="35" t="s">
        <v>15</v>
      </c>
      <c r="C102" s="35" t="s">
        <v>173</v>
      </c>
      <c r="D102" s="37" t="s">
        <v>174</v>
      </c>
      <c r="E102" s="57" t="s">
        <v>76</v>
      </c>
      <c r="F102" s="28">
        <v>1</v>
      </c>
      <c r="G102" s="25">
        <v>95.76</v>
      </c>
      <c r="H102" s="25">
        <f>G102*1.2354</f>
        <v>118.30190400000001</v>
      </c>
      <c r="I102" s="25">
        <f>ROUND(F102*H102,2)</f>
        <v>118.3</v>
      </c>
    </row>
    <row r="103" spans="1:9" ht="15">
      <c r="A103" s="29"/>
      <c r="B103" s="11"/>
      <c r="C103" s="11"/>
      <c r="D103" s="184" t="s">
        <v>175</v>
      </c>
      <c r="E103" s="184"/>
      <c r="F103" s="184"/>
      <c r="G103" s="184"/>
      <c r="H103" s="184"/>
      <c r="I103" s="28">
        <f>ROUND(SUM(I83:I102),2)</f>
        <v>8876.5</v>
      </c>
    </row>
    <row r="104" spans="1:9">
      <c r="A104" s="29"/>
      <c r="B104" s="11"/>
      <c r="C104" s="11"/>
      <c r="D104" s="12"/>
      <c r="E104" s="11"/>
      <c r="F104" s="77"/>
      <c r="G104" s="46"/>
      <c r="H104" s="66"/>
      <c r="I104" s="48"/>
    </row>
    <row r="105" spans="1:9" ht="15">
      <c r="A105" s="15" t="s">
        <v>176</v>
      </c>
      <c r="B105" s="15"/>
      <c r="C105" s="15"/>
      <c r="D105" s="42" t="s">
        <v>88</v>
      </c>
      <c r="E105" s="19"/>
      <c r="F105" s="20"/>
      <c r="G105" s="20"/>
      <c r="H105" s="20"/>
      <c r="I105" s="21"/>
    </row>
    <row r="106" spans="1:9" ht="15">
      <c r="A106" s="70"/>
      <c r="B106" s="15"/>
      <c r="C106" s="15"/>
      <c r="D106" s="18" t="s">
        <v>120</v>
      </c>
      <c r="E106" s="19"/>
      <c r="F106" s="71"/>
      <c r="G106" s="20"/>
      <c r="H106" s="20"/>
      <c r="I106" s="21"/>
    </row>
    <row r="107" spans="1:9" ht="28.5">
      <c r="A107" s="35" t="s">
        <v>177</v>
      </c>
      <c r="B107" s="35" t="s">
        <v>122</v>
      </c>
      <c r="C107" s="35" t="s">
        <v>123</v>
      </c>
      <c r="D107" s="8" t="s">
        <v>124</v>
      </c>
      <c r="E107" s="57" t="s">
        <v>76</v>
      </c>
      <c r="F107" s="28">
        <v>1</v>
      </c>
      <c r="G107" s="25">
        <v>1832.09</v>
      </c>
      <c r="H107" s="25">
        <f t="shared" ref="H107:H115" si="8">G107*1.2354</f>
        <v>2263.3639859999998</v>
      </c>
      <c r="I107" s="25">
        <f t="shared" ref="I107:I115" si="9">ROUND(F107*H107,2)</f>
        <v>2263.36</v>
      </c>
    </row>
    <row r="108" spans="1:9" ht="28.5">
      <c r="A108" s="35" t="s">
        <v>178</v>
      </c>
      <c r="B108" s="35" t="s">
        <v>15</v>
      </c>
      <c r="C108" s="35" t="s">
        <v>126</v>
      </c>
      <c r="D108" s="8" t="s">
        <v>127</v>
      </c>
      <c r="E108" s="57" t="s">
        <v>76</v>
      </c>
      <c r="F108" s="28">
        <v>1</v>
      </c>
      <c r="G108" s="25">
        <v>22.44</v>
      </c>
      <c r="H108" s="25">
        <f t="shared" si="8"/>
        <v>27.722376000000004</v>
      </c>
      <c r="I108" s="25">
        <f t="shared" si="9"/>
        <v>27.72</v>
      </c>
    </row>
    <row r="109" spans="1:9" ht="28.5">
      <c r="A109" s="35" t="s">
        <v>179</v>
      </c>
      <c r="B109" s="35" t="s">
        <v>15</v>
      </c>
      <c r="C109" s="35" t="s">
        <v>129</v>
      </c>
      <c r="D109" s="37" t="s">
        <v>130</v>
      </c>
      <c r="E109" s="57" t="s">
        <v>76</v>
      </c>
      <c r="F109" s="28">
        <v>1</v>
      </c>
      <c r="G109" s="25">
        <v>225.61</v>
      </c>
      <c r="H109" s="25">
        <f t="shared" si="8"/>
        <v>278.71859400000005</v>
      </c>
      <c r="I109" s="25">
        <f t="shared" si="9"/>
        <v>278.72000000000003</v>
      </c>
    </row>
    <row r="110" spans="1:9" ht="28.5">
      <c r="A110" s="35" t="s">
        <v>180</v>
      </c>
      <c r="B110" s="35" t="s">
        <v>15</v>
      </c>
      <c r="C110" s="35" t="s">
        <v>132</v>
      </c>
      <c r="D110" s="37" t="s">
        <v>133</v>
      </c>
      <c r="E110" s="35" t="s">
        <v>57</v>
      </c>
      <c r="F110" s="28">
        <v>7</v>
      </c>
      <c r="G110" s="25">
        <v>69.760000000000005</v>
      </c>
      <c r="H110" s="25">
        <f t="shared" si="8"/>
        <v>86.181504000000004</v>
      </c>
      <c r="I110" s="25">
        <f t="shared" si="9"/>
        <v>603.27</v>
      </c>
    </row>
    <row r="111" spans="1:9">
      <c r="A111" s="35" t="s">
        <v>181</v>
      </c>
      <c r="B111" s="35" t="s">
        <v>15</v>
      </c>
      <c r="C111" s="35" t="s">
        <v>135</v>
      </c>
      <c r="D111" s="37" t="s">
        <v>182</v>
      </c>
      <c r="E111" s="35" t="s">
        <v>57</v>
      </c>
      <c r="F111" s="28">
        <v>17.5</v>
      </c>
      <c r="G111" s="25">
        <v>9.44</v>
      </c>
      <c r="H111" s="25">
        <f t="shared" si="8"/>
        <v>11.662176000000001</v>
      </c>
      <c r="I111" s="25">
        <f t="shared" si="9"/>
        <v>204.09</v>
      </c>
    </row>
    <row r="112" spans="1:9" ht="28.5">
      <c r="A112" s="35" t="s">
        <v>183</v>
      </c>
      <c r="B112" s="35" t="s">
        <v>15</v>
      </c>
      <c r="C112" s="35" t="s">
        <v>138</v>
      </c>
      <c r="D112" s="37" t="s">
        <v>139</v>
      </c>
      <c r="E112" s="35" t="s">
        <v>57</v>
      </c>
      <c r="F112" s="28">
        <v>1.5</v>
      </c>
      <c r="G112" s="25">
        <v>16.82</v>
      </c>
      <c r="H112" s="25">
        <f t="shared" si="8"/>
        <v>20.779428000000003</v>
      </c>
      <c r="I112" s="25">
        <f t="shared" si="9"/>
        <v>31.17</v>
      </c>
    </row>
    <row r="113" spans="1:9">
      <c r="A113" s="35" t="s">
        <v>184</v>
      </c>
      <c r="B113" s="35" t="s">
        <v>15</v>
      </c>
      <c r="C113" s="35" t="s">
        <v>141</v>
      </c>
      <c r="D113" s="37" t="s">
        <v>142</v>
      </c>
      <c r="E113" s="35" t="s">
        <v>18</v>
      </c>
      <c r="F113" s="28">
        <v>0.48</v>
      </c>
      <c r="G113" s="25">
        <v>1062.95</v>
      </c>
      <c r="H113" s="25">
        <f t="shared" si="8"/>
        <v>1313.1684300000002</v>
      </c>
      <c r="I113" s="25">
        <f t="shared" si="9"/>
        <v>630.32000000000005</v>
      </c>
    </row>
    <row r="114" spans="1:9">
      <c r="A114" s="35" t="s">
        <v>185</v>
      </c>
      <c r="B114" s="35" t="s">
        <v>15</v>
      </c>
      <c r="C114" s="35" t="s">
        <v>144</v>
      </c>
      <c r="D114" s="37" t="s">
        <v>145</v>
      </c>
      <c r="E114" s="35" t="s">
        <v>18</v>
      </c>
      <c r="F114" s="28">
        <v>0.48</v>
      </c>
      <c r="G114" s="25">
        <v>45.73</v>
      </c>
      <c r="H114" s="25">
        <f t="shared" si="8"/>
        <v>56.494841999999998</v>
      </c>
      <c r="I114" s="25">
        <f t="shared" si="9"/>
        <v>27.12</v>
      </c>
    </row>
    <row r="115" spans="1:9">
      <c r="A115" s="35" t="s">
        <v>186</v>
      </c>
      <c r="B115" s="35" t="s">
        <v>15</v>
      </c>
      <c r="C115" s="35" t="s">
        <v>147</v>
      </c>
      <c r="D115" s="37" t="s">
        <v>148</v>
      </c>
      <c r="E115" s="57" t="s">
        <v>76</v>
      </c>
      <c r="F115" s="28">
        <v>1</v>
      </c>
      <c r="G115" s="25">
        <v>53.46</v>
      </c>
      <c r="H115" s="25">
        <f t="shared" si="8"/>
        <v>66.044483999999997</v>
      </c>
      <c r="I115" s="25">
        <f t="shared" si="9"/>
        <v>66.040000000000006</v>
      </c>
    </row>
    <row r="116" spans="1:9" ht="15">
      <c r="A116" s="70"/>
      <c r="B116" s="15"/>
      <c r="C116" s="15"/>
      <c r="D116" s="18" t="s">
        <v>149</v>
      </c>
      <c r="E116" s="19"/>
      <c r="F116" s="71"/>
      <c r="G116" s="71"/>
      <c r="H116" s="71"/>
      <c r="I116" s="72"/>
    </row>
    <row r="117" spans="1:9" ht="42.75">
      <c r="A117" s="35" t="s">
        <v>187</v>
      </c>
      <c r="B117" s="35" t="s">
        <v>151</v>
      </c>
      <c r="C117" s="35">
        <v>101877</v>
      </c>
      <c r="D117" s="8" t="s">
        <v>152</v>
      </c>
      <c r="E117" s="57" t="s">
        <v>76</v>
      </c>
      <c r="F117" s="28">
        <v>1</v>
      </c>
      <c r="G117" s="25">
        <v>56.24</v>
      </c>
      <c r="H117" s="25">
        <f>G117*1.2354</f>
        <v>69.478896000000006</v>
      </c>
      <c r="I117" s="25">
        <f>ROUND(F117*H117,2)</f>
        <v>69.48</v>
      </c>
    </row>
    <row r="118" spans="1:9" ht="28.5">
      <c r="A118" s="35" t="s">
        <v>188</v>
      </c>
      <c r="B118" s="35" t="s">
        <v>15</v>
      </c>
      <c r="C118" s="35" t="s">
        <v>126</v>
      </c>
      <c r="D118" s="37" t="s">
        <v>154</v>
      </c>
      <c r="E118" s="57" t="s">
        <v>76</v>
      </c>
      <c r="F118" s="28">
        <v>1</v>
      </c>
      <c r="G118" s="25">
        <v>22.44</v>
      </c>
      <c r="H118" s="25">
        <f>G118*1.2354</f>
        <v>27.722376000000004</v>
      </c>
      <c r="I118" s="25">
        <f>ROUND(F118*H118,2)</f>
        <v>27.72</v>
      </c>
    </row>
    <row r="119" spans="1:9" ht="28.5">
      <c r="A119" s="35" t="s">
        <v>189</v>
      </c>
      <c r="B119" s="35" t="s">
        <v>15</v>
      </c>
      <c r="C119" s="35" t="s">
        <v>156</v>
      </c>
      <c r="D119" s="37" t="s">
        <v>157</v>
      </c>
      <c r="E119" s="35" t="s">
        <v>57</v>
      </c>
      <c r="F119" s="28">
        <v>52.34</v>
      </c>
      <c r="G119" s="25">
        <v>7.27</v>
      </c>
      <c r="H119" s="25">
        <f>G119*1.2354</f>
        <v>8.9813580000000002</v>
      </c>
      <c r="I119" s="25">
        <f>ROUND(F119*H119,2)</f>
        <v>470.08</v>
      </c>
    </row>
    <row r="120" spans="1:9" ht="28.5">
      <c r="A120" s="35" t="s">
        <v>190</v>
      </c>
      <c r="B120" s="35" t="s">
        <v>15</v>
      </c>
      <c r="C120" s="35" t="s">
        <v>159</v>
      </c>
      <c r="D120" s="37" t="s">
        <v>160</v>
      </c>
      <c r="E120" s="35" t="s">
        <v>57</v>
      </c>
      <c r="F120" s="28">
        <v>157.02000000000001</v>
      </c>
      <c r="G120" s="25">
        <v>4.7300000000000004</v>
      </c>
      <c r="H120" s="25">
        <f>G120*1.2354</f>
        <v>5.8434420000000005</v>
      </c>
      <c r="I120" s="25">
        <f>ROUND(F120*H120,2)</f>
        <v>917.54</v>
      </c>
    </row>
    <row r="121" spans="1:9" ht="28.5">
      <c r="A121" s="35" t="s">
        <v>191</v>
      </c>
      <c r="B121" s="35" t="s">
        <v>15</v>
      </c>
      <c r="C121" s="35" t="s">
        <v>162</v>
      </c>
      <c r="D121" s="37" t="s">
        <v>163</v>
      </c>
      <c r="E121" s="35" t="s">
        <v>57</v>
      </c>
      <c r="F121" s="28">
        <v>8</v>
      </c>
      <c r="G121" s="25">
        <v>15.32</v>
      </c>
      <c r="H121" s="25">
        <f>G121*1.2354</f>
        <v>18.926328000000002</v>
      </c>
      <c r="I121" s="25">
        <f>ROUND(F121*H121,2)</f>
        <v>151.41</v>
      </c>
    </row>
    <row r="122" spans="1:9" ht="15">
      <c r="A122" s="70"/>
      <c r="B122" s="15"/>
      <c r="C122" s="15"/>
      <c r="D122" s="18" t="s">
        <v>164</v>
      </c>
      <c r="E122" s="19"/>
      <c r="F122" s="71"/>
      <c r="G122" s="71"/>
      <c r="H122" s="71"/>
      <c r="I122" s="72"/>
    </row>
    <row r="123" spans="1:9" ht="28.5">
      <c r="A123" s="35" t="s">
        <v>192</v>
      </c>
      <c r="B123" s="35" t="s">
        <v>15</v>
      </c>
      <c r="C123" s="35" t="s">
        <v>166</v>
      </c>
      <c r="D123" s="37" t="s">
        <v>167</v>
      </c>
      <c r="E123" s="57" t="s">
        <v>76</v>
      </c>
      <c r="F123" s="28">
        <v>12</v>
      </c>
      <c r="G123" s="25">
        <v>43.48</v>
      </c>
      <c r="H123" s="25">
        <f>G123*1.2354</f>
        <v>53.715192000000002</v>
      </c>
      <c r="I123" s="25">
        <f>ROUND(F123*H123,2)</f>
        <v>644.58000000000004</v>
      </c>
    </row>
    <row r="124" spans="1:9" ht="28.5">
      <c r="A124" s="35" t="s">
        <v>193</v>
      </c>
      <c r="B124" s="35" t="s">
        <v>151</v>
      </c>
      <c r="C124" s="35">
        <v>101654</v>
      </c>
      <c r="D124" s="8" t="s">
        <v>169</v>
      </c>
      <c r="E124" s="57" t="s">
        <v>76</v>
      </c>
      <c r="F124" s="28">
        <v>4</v>
      </c>
      <c r="G124" s="25">
        <v>308.98</v>
      </c>
      <c r="H124" s="25">
        <f>G124*1.2354</f>
        <v>381.71389200000004</v>
      </c>
      <c r="I124" s="25">
        <f>ROUND(F124*H124,2)</f>
        <v>1526.86</v>
      </c>
    </row>
    <row r="125" spans="1:9" ht="42.75">
      <c r="A125" s="35" t="s">
        <v>194</v>
      </c>
      <c r="B125" s="35" t="s">
        <v>151</v>
      </c>
      <c r="C125" s="35">
        <v>101636</v>
      </c>
      <c r="D125" s="8" t="s">
        <v>171</v>
      </c>
      <c r="E125" s="57" t="s">
        <v>76</v>
      </c>
      <c r="F125" s="28">
        <v>4</v>
      </c>
      <c r="G125" s="25">
        <v>165.68</v>
      </c>
      <c r="H125" s="25">
        <f>G125*1.2354</f>
        <v>204.68107200000003</v>
      </c>
      <c r="I125" s="25">
        <f>ROUND(F125*H125,2)</f>
        <v>818.72</v>
      </c>
    </row>
    <row r="126" spans="1:9">
      <c r="A126" s="35" t="s">
        <v>195</v>
      </c>
      <c r="B126" s="35" t="s">
        <v>15</v>
      </c>
      <c r="C126" s="35" t="s">
        <v>173</v>
      </c>
      <c r="D126" s="37" t="s">
        <v>174</v>
      </c>
      <c r="E126" s="57" t="s">
        <v>76</v>
      </c>
      <c r="F126" s="28">
        <v>1</v>
      </c>
      <c r="G126" s="25">
        <v>95.76</v>
      </c>
      <c r="H126" s="25">
        <f>G126*1.2354</f>
        <v>118.30190400000001</v>
      </c>
      <c r="I126" s="25">
        <f>ROUND(F126*H126,2)</f>
        <v>118.3</v>
      </c>
    </row>
    <row r="127" spans="1:9" ht="15">
      <c r="A127" s="29"/>
      <c r="B127" s="11"/>
      <c r="C127" s="11"/>
      <c r="D127" s="184" t="s">
        <v>196</v>
      </c>
      <c r="E127" s="184"/>
      <c r="F127" s="184"/>
      <c r="G127" s="184"/>
      <c r="H127" s="184"/>
      <c r="I127" s="28">
        <f>ROUND(SUM(I107:I126),2)</f>
        <v>8876.5</v>
      </c>
    </row>
    <row r="128" spans="1:9">
      <c r="A128" s="29"/>
      <c r="B128" s="11"/>
      <c r="C128" s="11"/>
      <c r="D128" s="12"/>
      <c r="E128" s="11"/>
      <c r="F128" s="77"/>
      <c r="G128" s="46"/>
      <c r="H128" s="66"/>
      <c r="I128" s="48"/>
    </row>
    <row r="129" spans="1:9" ht="15">
      <c r="A129" s="15" t="s">
        <v>197</v>
      </c>
      <c r="B129" s="15"/>
      <c r="C129" s="15"/>
      <c r="D129" s="181" t="s">
        <v>103</v>
      </c>
      <c r="E129" s="181"/>
      <c r="F129" s="20"/>
      <c r="G129" s="20"/>
      <c r="H129" s="20"/>
      <c r="I129" s="21"/>
    </row>
    <row r="130" spans="1:9" ht="15">
      <c r="A130" s="70"/>
      <c r="B130" s="15"/>
      <c r="C130" s="15"/>
      <c r="D130" s="18" t="s">
        <v>120</v>
      </c>
      <c r="E130" s="19"/>
      <c r="F130" s="71"/>
      <c r="G130" s="20"/>
      <c r="H130" s="20"/>
      <c r="I130" s="21"/>
    </row>
    <row r="131" spans="1:9" ht="28.5">
      <c r="A131" s="35" t="s">
        <v>198</v>
      </c>
      <c r="B131" s="35" t="s">
        <v>122</v>
      </c>
      <c r="C131" s="35" t="s">
        <v>123</v>
      </c>
      <c r="D131" s="8" t="s">
        <v>199</v>
      </c>
      <c r="E131" s="57" t="s">
        <v>76</v>
      </c>
      <c r="F131" s="28">
        <v>1</v>
      </c>
      <c r="G131" s="25">
        <v>1832.09</v>
      </c>
      <c r="H131" s="25">
        <f t="shared" ref="H131:H139" si="10">G131*1.2354</f>
        <v>2263.3639859999998</v>
      </c>
      <c r="I131" s="25">
        <f t="shared" ref="I131:I139" si="11">ROUND(F131*H131,2)</f>
        <v>2263.36</v>
      </c>
    </row>
    <row r="132" spans="1:9" ht="28.5">
      <c r="A132" s="35" t="s">
        <v>200</v>
      </c>
      <c r="B132" s="35" t="s">
        <v>15</v>
      </c>
      <c r="C132" s="35" t="s">
        <v>126</v>
      </c>
      <c r="D132" s="8" t="s">
        <v>127</v>
      </c>
      <c r="E132" s="57" t="s">
        <v>76</v>
      </c>
      <c r="F132" s="28">
        <v>1</v>
      </c>
      <c r="G132" s="25">
        <v>22.44</v>
      </c>
      <c r="H132" s="25">
        <f t="shared" si="10"/>
        <v>27.722376000000004</v>
      </c>
      <c r="I132" s="25">
        <f t="shared" si="11"/>
        <v>27.72</v>
      </c>
    </row>
    <row r="133" spans="1:9" ht="28.5">
      <c r="A133" s="35" t="s">
        <v>201</v>
      </c>
      <c r="B133" s="35" t="s">
        <v>15</v>
      </c>
      <c r="C133" s="35" t="s">
        <v>129</v>
      </c>
      <c r="D133" s="37" t="s">
        <v>130</v>
      </c>
      <c r="E133" s="57" t="s">
        <v>76</v>
      </c>
      <c r="F133" s="28">
        <v>1</v>
      </c>
      <c r="G133" s="25">
        <v>225.61</v>
      </c>
      <c r="H133" s="25">
        <f t="shared" si="10"/>
        <v>278.71859400000005</v>
      </c>
      <c r="I133" s="25">
        <f t="shared" si="11"/>
        <v>278.72000000000003</v>
      </c>
    </row>
    <row r="134" spans="1:9" ht="28.5">
      <c r="A134" s="35" t="s">
        <v>202</v>
      </c>
      <c r="B134" s="35" t="s">
        <v>15</v>
      </c>
      <c r="C134" s="35" t="s">
        <v>132</v>
      </c>
      <c r="D134" s="37" t="s">
        <v>133</v>
      </c>
      <c r="E134" s="35" t="s">
        <v>57</v>
      </c>
      <c r="F134" s="28">
        <v>7</v>
      </c>
      <c r="G134" s="25">
        <v>69.760000000000005</v>
      </c>
      <c r="H134" s="25">
        <f t="shared" si="10"/>
        <v>86.181504000000004</v>
      </c>
      <c r="I134" s="25">
        <f t="shared" si="11"/>
        <v>603.27</v>
      </c>
    </row>
    <row r="135" spans="1:9" ht="28.5">
      <c r="A135" s="35" t="s">
        <v>203</v>
      </c>
      <c r="B135" s="35" t="s">
        <v>15</v>
      </c>
      <c r="C135" s="35" t="s">
        <v>135</v>
      </c>
      <c r="D135" s="37" t="s">
        <v>136</v>
      </c>
      <c r="E135" s="35" t="s">
        <v>57</v>
      </c>
      <c r="F135" s="28">
        <v>17.5</v>
      </c>
      <c r="G135" s="25">
        <v>9.44</v>
      </c>
      <c r="H135" s="25">
        <f t="shared" si="10"/>
        <v>11.662176000000001</v>
      </c>
      <c r="I135" s="25">
        <f t="shared" si="11"/>
        <v>204.09</v>
      </c>
    </row>
    <row r="136" spans="1:9" ht="28.5">
      <c r="A136" s="35" t="s">
        <v>204</v>
      </c>
      <c r="B136" s="35" t="s">
        <v>15</v>
      </c>
      <c r="C136" s="35" t="s">
        <v>138</v>
      </c>
      <c r="D136" s="37" t="s">
        <v>139</v>
      </c>
      <c r="E136" s="35" t="s">
        <v>57</v>
      </c>
      <c r="F136" s="28">
        <v>1.5</v>
      </c>
      <c r="G136" s="25">
        <v>16.82</v>
      </c>
      <c r="H136" s="25">
        <f t="shared" si="10"/>
        <v>20.779428000000003</v>
      </c>
      <c r="I136" s="25">
        <f t="shared" si="11"/>
        <v>31.17</v>
      </c>
    </row>
    <row r="137" spans="1:9">
      <c r="A137" s="35" t="s">
        <v>205</v>
      </c>
      <c r="B137" s="35" t="s">
        <v>15</v>
      </c>
      <c r="C137" s="35" t="s">
        <v>141</v>
      </c>
      <c r="D137" s="37" t="s">
        <v>142</v>
      </c>
      <c r="E137" s="35" t="s">
        <v>18</v>
      </c>
      <c r="F137" s="28">
        <v>0.48</v>
      </c>
      <c r="G137" s="25">
        <v>1062.95</v>
      </c>
      <c r="H137" s="25">
        <f t="shared" si="10"/>
        <v>1313.1684300000002</v>
      </c>
      <c r="I137" s="25">
        <f t="shared" si="11"/>
        <v>630.32000000000005</v>
      </c>
    </row>
    <row r="138" spans="1:9">
      <c r="A138" s="35" t="s">
        <v>206</v>
      </c>
      <c r="B138" s="35" t="s">
        <v>15</v>
      </c>
      <c r="C138" s="35" t="s">
        <v>144</v>
      </c>
      <c r="D138" s="37" t="s">
        <v>145</v>
      </c>
      <c r="E138" s="35" t="s">
        <v>18</v>
      </c>
      <c r="F138" s="28">
        <v>0.48</v>
      </c>
      <c r="G138" s="25">
        <v>45.73</v>
      </c>
      <c r="H138" s="25">
        <f t="shared" si="10"/>
        <v>56.494841999999998</v>
      </c>
      <c r="I138" s="25">
        <f t="shared" si="11"/>
        <v>27.12</v>
      </c>
    </row>
    <row r="139" spans="1:9">
      <c r="A139" s="35" t="s">
        <v>207</v>
      </c>
      <c r="B139" s="35" t="s">
        <v>15</v>
      </c>
      <c r="C139" s="35" t="s">
        <v>147</v>
      </c>
      <c r="D139" s="37" t="s">
        <v>148</v>
      </c>
      <c r="E139" s="57" t="s">
        <v>76</v>
      </c>
      <c r="F139" s="28">
        <v>1</v>
      </c>
      <c r="G139" s="25">
        <v>53.46</v>
      </c>
      <c r="H139" s="25">
        <f t="shared" si="10"/>
        <v>66.044483999999997</v>
      </c>
      <c r="I139" s="25">
        <f t="shared" si="11"/>
        <v>66.040000000000006</v>
      </c>
    </row>
    <row r="140" spans="1:9" ht="15">
      <c r="A140" s="70"/>
      <c r="B140" s="15"/>
      <c r="C140" s="15"/>
      <c r="D140" s="18" t="s">
        <v>149</v>
      </c>
      <c r="E140" s="19"/>
      <c r="F140" s="71"/>
      <c r="G140" s="71"/>
      <c r="H140" s="71"/>
      <c r="I140" s="72"/>
    </row>
    <row r="141" spans="1:9" ht="42.75">
      <c r="A141" s="35" t="s">
        <v>208</v>
      </c>
      <c r="B141" s="35" t="s">
        <v>151</v>
      </c>
      <c r="C141" s="35">
        <v>101877</v>
      </c>
      <c r="D141" s="8" t="s">
        <v>152</v>
      </c>
      <c r="E141" s="57" t="s">
        <v>76</v>
      </c>
      <c r="F141" s="28">
        <v>1</v>
      </c>
      <c r="G141" s="25">
        <v>56.24</v>
      </c>
      <c r="H141" s="25">
        <f>G141*1.2354</f>
        <v>69.478896000000006</v>
      </c>
      <c r="I141" s="25">
        <f>ROUND(F141*H141,2)</f>
        <v>69.48</v>
      </c>
    </row>
    <row r="142" spans="1:9" ht="28.5">
      <c r="A142" s="35" t="s">
        <v>209</v>
      </c>
      <c r="B142" s="35" t="s">
        <v>15</v>
      </c>
      <c r="C142" s="35" t="s">
        <v>126</v>
      </c>
      <c r="D142" s="37" t="s">
        <v>154</v>
      </c>
      <c r="E142" s="57" t="s">
        <v>76</v>
      </c>
      <c r="F142" s="28">
        <v>1</v>
      </c>
      <c r="G142" s="25">
        <v>22.44</v>
      </c>
      <c r="H142" s="25">
        <f>G142*1.2354</f>
        <v>27.722376000000004</v>
      </c>
      <c r="I142" s="25">
        <f>ROUND(F142*H142,2)</f>
        <v>27.72</v>
      </c>
    </row>
    <row r="143" spans="1:9" ht="28.5">
      <c r="A143" s="35" t="s">
        <v>210</v>
      </c>
      <c r="B143" s="35" t="s">
        <v>15</v>
      </c>
      <c r="C143" s="35" t="s">
        <v>156</v>
      </c>
      <c r="D143" s="37" t="s">
        <v>157</v>
      </c>
      <c r="E143" s="35" t="s">
        <v>57</v>
      </c>
      <c r="F143" s="28">
        <v>52.34</v>
      </c>
      <c r="G143" s="25">
        <v>7.27</v>
      </c>
      <c r="H143" s="25">
        <f>G143*1.2354</f>
        <v>8.9813580000000002</v>
      </c>
      <c r="I143" s="25">
        <f>ROUND(F143*H143,2)</f>
        <v>470.08</v>
      </c>
    </row>
    <row r="144" spans="1:9" ht="28.5">
      <c r="A144" s="35" t="s">
        <v>211</v>
      </c>
      <c r="B144" s="35" t="s">
        <v>15</v>
      </c>
      <c r="C144" s="35" t="s">
        <v>159</v>
      </c>
      <c r="D144" s="37" t="s">
        <v>160</v>
      </c>
      <c r="E144" s="35" t="s">
        <v>57</v>
      </c>
      <c r="F144" s="28">
        <v>157.02000000000001</v>
      </c>
      <c r="G144" s="25">
        <v>4.7300000000000004</v>
      </c>
      <c r="H144" s="25">
        <f>G144*1.2354</f>
        <v>5.8434420000000005</v>
      </c>
      <c r="I144" s="25">
        <f>ROUND(F144*H144,2)</f>
        <v>917.54</v>
      </c>
    </row>
    <row r="145" spans="1:9" ht="28.5">
      <c r="A145" s="35" t="s">
        <v>212</v>
      </c>
      <c r="B145" s="35" t="s">
        <v>15</v>
      </c>
      <c r="C145" s="35" t="s">
        <v>162</v>
      </c>
      <c r="D145" s="37" t="s">
        <v>163</v>
      </c>
      <c r="E145" s="35" t="s">
        <v>57</v>
      </c>
      <c r="F145" s="28">
        <v>8</v>
      </c>
      <c r="G145" s="25">
        <v>15.32</v>
      </c>
      <c r="H145" s="25">
        <f>G145*1.2354</f>
        <v>18.926328000000002</v>
      </c>
      <c r="I145" s="25">
        <f>ROUND(F145*H145,2)</f>
        <v>151.41</v>
      </c>
    </row>
    <row r="146" spans="1:9" ht="15">
      <c r="A146" s="70"/>
      <c r="B146" s="15"/>
      <c r="C146" s="15"/>
      <c r="D146" s="18" t="s">
        <v>164</v>
      </c>
      <c r="E146" s="19"/>
      <c r="F146" s="71"/>
      <c r="G146" s="71"/>
      <c r="H146" s="71"/>
      <c r="I146" s="72"/>
    </row>
    <row r="147" spans="1:9" ht="28.5">
      <c r="A147" s="35" t="s">
        <v>213</v>
      </c>
      <c r="B147" s="35" t="s">
        <v>15</v>
      </c>
      <c r="C147" s="35" t="s">
        <v>166</v>
      </c>
      <c r="D147" s="37" t="s">
        <v>167</v>
      </c>
      <c r="E147" s="57" t="s">
        <v>76</v>
      </c>
      <c r="F147" s="28">
        <v>12</v>
      </c>
      <c r="G147" s="25">
        <v>43.48</v>
      </c>
      <c r="H147" s="25">
        <f>G147*1.2354</f>
        <v>53.715192000000002</v>
      </c>
      <c r="I147" s="25">
        <f>ROUND(F147*H147,2)</f>
        <v>644.58000000000004</v>
      </c>
    </row>
    <row r="148" spans="1:9" ht="28.5">
      <c r="A148" s="35" t="s">
        <v>214</v>
      </c>
      <c r="B148" s="35" t="s">
        <v>151</v>
      </c>
      <c r="C148" s="35">
        <v>101654</v>
      </c>
      <c r="D148" s="8" t="s">
        <v>169</v>
      </c>
      <c r="E148" s="57" t="s">
        <v>76</v>
      </c>
      <c r="F148" s="28">
        <v>4</v>
      </c>
      <c r="G148" s="25">
        <v>308.98</v>
      </c>
      <c r="H148" s="25">
        <f>G148*1.2354</f>
        <v>381.71389200000004</v>
      </c>
      <c r="I148" s="25">
        <f>ROUND(F148*H148,2)</f>
        <v>1526.86</v>
      </c>
    </row>
    <row r="149" spans="1:9" ht="42.75">
      <c r="A149" s="35" t="s">
        <v>215</v>
      </c>
      <c r="B149" s="35" t="s">
        <v>151</v>
      </c>
      <c r="C149" s="35">
        <v>101636</v>
      </c>
      <c r="D149" s="8" t="s">
        <v>171</v>
      </c>
      <c r="E149" s="57" t="s">
        <v>76</v>
      </c>
      <c r="F149" s="28">
        <v>4</v>
      </c>
      <c r="G149" s="25">
        <v>165.68</v>
      </c>
      <c r="H149" s="25">
        <f>G149*1.2354</f>
        <v>204.68107200000003</v>
      </c>
      <c r="I149" s="25">
        <f>ROUND(F149*H149,2)</f>
        <v>818.72</v>
      </c>
    </row>
    <row r="150" spans="1:9">
      <c r="A150" s="35" t="s">
        <v>216</v>
      </c>
      <c r="B150" s="35" t="s">
        <v>15</v>
      </c>
      <c r="C150" s="35" t="s">
        <v>173</v>
      </c>
      <c r="D150" s="37" t="s">
        <v>174</v>
      </c>
      <c r="E150" s="57" t="s">
        <v>76</v>
      </c>
      <c r="F150" s="28">
        <v>1</v>
      </c>
      <c r="G150" s="25">
        <v>95.76</v>
      </c>
      <c r="H150" s="25">
        <f>G150*1.2354</f>
        <v>118.30190400000001</v>
      </c>
      <c r="I150" s="25">
        <f>ROUND(F150*H150,2)</f>
        <v>118.3</v>
      </c>
    </row>
    <row r="151" spans="1:9" ht="15">
      <c r="A151" s="29"/>
      <c r="B151" s="11"/>
      <c r="C151" s="11"/>
      <c r="D151" s="184" t="s">
        <v>217</v>
      </c>
      <c r="E151" s="184"/>
      <c r="F151" s="184"/>
      <c r="G151" s="184"/>
      <c r="H151" s="184"/>
      <c r="I151" s="28">
        <f>SUM(I131:I150)</f>
        <v>8876.4999999999982</v>
      </c>
    </row>
    <row r="152" spans="1:9" ht="15">
      <c r="A152" s="185" t="s">
        <v>218</v>
      </c>
      <c r="B152" s="185"/>
      <c r="C152" s="185"/>
      <c r="D152" s="185"/>
      <c r="E152" s="185"/>
      <c r="F152" s="185"/>
      <c r="G152" s="185"/>
      <c r="H152" s="185"/>
      <c r="I152" s="49">
        <f>(I151+I127+I103)</f>
        <v>26629.5</v>
      </c>
    </row>
    <row r="153" spans="1:9">
      <c r="A153" s="29"/>
      <c r="B153" s="11"/>
      <c r="C153" s="11"/>
      <c r="D153" s="12"/>
      <c r="E153" s="11"/>
      <c r="F153" s="41"/>
      <c r="G153" s="78"/>
      <c r="H153" s="47"/>
      <c r="I153" s="79"/>
    </row>
    <row r="154" spans="1:9" ht="15">
      <c r="A154" s="80"/>
      <c r="B154" s="20"/>
      <c r="C154" s="20"/>
      <c r="D154" s="186" t="s">
        <v>219</v>
      </c>
      <c r="E154" s="186"/>
      <c r="F154" s="186"/>
      <c r="G154" s="186"/>
      <c r="H154" s="186"/>
      <c r="I154" s="49">
        <f>I152+I78+I34</f>
        <v>340464.10000000003</v>
      </c>
    </row>
    <row r="155" spans="1:9">
      <c r="A155" s="188" t="s">
        <v>278</v>
      </c>
      <c r="B155" s="188"/>
      <c r="C155" s="188"/>
      <c r="D155" s="188"/>
      <c r="E155" s="188"/>
      <c r="F155" s="188"/>
      <c r="G155" s="188"/>
      <c r="H155" s="188"/>
      <c r="I155" s="189"/>
    </row>
    <row r="156" spans="1:9">
      <c r="A156" s="81"/>
      <c r="B156" s="81"/>
      <c r="C156" s="81"/>
      <c r="D156" s="82"/>
      <c r="E156" s="81"/>
      <c r="F156" s="83"/>
      <c r="G156" s="83"/>
      <c r="H156" s="83"/>
    </row>
    <row r="157" spans="1:9" ht="15.75">
      <c r="A157" s="84"/>
      <c r="B157" s="85"/>
      <c r="C157" s="84"/>
      <c r="D157" s="86"/>
      <c r="E157" s="183"/>
      <c r="F157" s="183"/>
      <c r="G157" s="183"/>
      <c r="H157" s="183"/>
      <c r="I157" s="183"/>
    </row>
    <row r="158" spans="1:9">
      <c r="A158" s="87"/>
      <c r="B158" s="88"/>
      <c r="C158" s="87"/>
      <c r="D158" s="89"/>
      <c r="E158" s="87"/>
      <c r="H158" s="90"/>
    </row>
    <row r="159" spans="1:9">
      <c r="A159" s="87"/>
      <c r="B159" s="88"/>
      <c r="C159" s="87"/>
      <c r="D159" s="89"/>
      <c r="E159" s="87"/>
      <c r="H159" s="90"/>
    </row>
    <row r="160" spans="1:9">
      <c r="A160" s="87"/>
      <c r="B160" s="88"/>
      <c r="C160" s="87"/>
      <c r="D160" s="89"/>
      <c r="E160" s="87"/>
    </row>
    <row r="161" spans="1:9">
      <c r="A161" s="87"/>
      <c r="B161" s="88"/>
      <c r="C161" s="87"/>
      <c r="D161" s="91"/>
      <c r="E161" s="87"/>
      <c r="G161" s="92"/>
    </row>
    <row r="162" spans="1:9">
      <c r="A162" s="87"/>
      <c r="B162" s="88"/>
      <c r="C162" s="87"/>
      <c r="D162" s="91"/>
      <c r="E162" s="87"/>
      <c r="G162" s="92"/>
    </row>
    <row r="163" spans="1:9">
      <c r="A163" s="87"/>
      <c r="B163" s="88"/>
      <c r="C163" s="87"/>
      <c r="D163" s="91"/>
      <c r="E163" s="87"/>
      <c r="G163" s="92"/>
    </row>
    <row r="164" spans="1:9">
      <c r="A164" s="87"/>
      <c r="B164" s="93"/>
      <c r="D164" s="91"/>
      <c r="G164" s="92"/>
    </row>
    <row r="165" spans="1:9" ht="15">
      <c r="H165" s="178"/>
      <c r="I165" s="179"/>
    </row>
  </sheetData>
  <mergeCells count="26">
    <mergeCell ref="A9:H9"/>
    <mergeCell ref="A155:I155"/>
    <mergeCell ref="A1:I1"/>
    <mergeCell ref="A2:I2"/>
    <mergeCell ref="A6:I6"/>
    <mergeCell ref="A7:G7"/>
    <mergeCell ref="A8:I8"/>
    <mergeCell ref="D78:H78"/>
    <mergeCell ref="A10:I10"/>
    <mergeCell ref="D15:H15"/>
    <mergeCell ref="D21:H21"/>
    <mergeCell ref="D27:H27"/>
    <mergeCell ref="D29:I29"/>
    <mergeCell ref="D33:H33"/>
    <mergeCell ref="A34:H34"/>
    <mergeCell ref="D49:H49"/>
    <mergeCell ref="D63:H63"/>
    <mergeCell ref="D65:I65"/>
    <mergeCell ref="D77:H77"/>
    <mergeCell ref="E157:I157"/>
    <mergeCell ref="D103:H103"/>
    <mergeCell ref="D127:H127"/>
    <mergeCell ref="D129:E129"/>
    <mergeCell ref="D151:H151"/>
    <mergeCell ref="A152:H152"/>
    <mergeCell ref="D154:H154"/>
  </mergeCells>
  <printOptions horizontalCentered="1"/>
  <pageMargins left="0.51181102362204722" right="0.51181102362204722" top="1.1811023622047245" bottom="1.1811023622047245" header="0.78740157480314965" footer="0.78740157480314965"/>
  <pageSetup paperSize="9" scale="52" fitToWidth="0" fitToHeight="0" orientation="portrait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Q34"/>
  <sheetViews>
    <sheetView workbookViewId="0">
      <selection activeCell="D26" sqref="D26:P26"/>
    </sheetView>
  </sheetViews>
  <sheetFormatPr defaultRowHeight="14.25"/>
  <cols>
    <col min="1" max="1" width="7.5" style="94" customWidth="1"/>
    <col min="2" max="2" width="51.375" style="94" customWidth="1"/>
    <col min="3" max="3" width="7.375" style="94" customWidth="1"/>
    <col min="4" max="4" width="9.5" style="97" customWidth="1"/>
    <col min="5" max="15" width="9.5" style="94" customWidth="1"/>
    <col min="16" max="16" width="14.125" style="94" customWidth="1"/>
    <col min="17" max="17" width="12.25" style="94" customWidth="1"/>
    <col min="18" max="251" width="8.75" style="94" customWidth="1"/>
    <col min="252" max="1023" width="10.125" customWidth="1"/>
    <col min="1024" max="1024" width="9" customWidth="1"/>
  </cols>
  <sheetData>
    <row r="1" spans="1:17" ht="30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</row>
    <row r="2" spans="1:17">
      <c r="A2" s="206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</row>
    <row r="3" spans="1:17">
      <c r="A3" s="95"/>
      <c r="B3" s="96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7" ht="20.25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</row>
    <row r="5" spans="1:17" ht="20.25">
      <c r="A5" s="99"/>
    </row>
    <row r="6" spans="1:17" s="100" customFormat="1" ht="15.75">
      <c r="A6" s="208" t="s">
        <v>220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</row>
    <row r="7" spans="1:17" s="100" customFormat="1" ht="15.75">
      <c r="A7" s="209" t="str">
        <f>planilha!A7</f>
        <v>ENDEREÇO: AVENIDA ANA CLAUDINA, AVENIDA NETINHO PRADO E AVENIDA DESEMBARGADOR JOÃO BATISTA DE ARRUDA SAMPAIO</v>
      </c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</row>
    <row r="8" spans="1:17" s="100" customFormat="1" ht="15.75">
      <c r="A8" s="101"/>
      <c r="B8" s="102"/>
      <c r="C8" s="94"/>
      <c r="D8" s="97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103"/>
    </row>
    <row r="9" spans="1:17" s="100" customFormat="1" ht="15.75">
      <c r="A9" s="204" t="s">
        <v>221</v>
      </c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</row>
    <row r="10" spans="1:17" s="100" customFormat="1" ht="15.75">
      <c r="A10" s="104"/>
      <c r="B10" s="105"/>
      <c r="C10" s="105"/>
      <c r="D10" s="106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</row>
    <row r="11" spans="1:17" s="109" customFormat="1" ht="15">
      <c r="A11" s="107" t="s">
        <v>3</v>
      </c>
      <c r="B11" s="108" t="s">
        <v>222</v>
      </c>
      <c r="C11" s="107" t="s">
        <v>223</v>
      </c>
      <c r="D11" s="107" t="s">
        <v>224</v>
      </c>
      <c r="E11" s="107" t="s">
        <v>225</v>
      </c>
      <c r="F11" s="107" t="s">
        <v>226</v>
      </c>
      <c r="G11" s="107" t="s">
        <v>227</v>
      </c>
      <c r="H11" s="107" t="s">
        <v>228</v>
      </c>
      <c r="I11" s="107" t="s">
        <v>229</v>
      </c>
      <c r="J11" s="107" t="s">
        <v>230</v>
      </c>
      <c r="K11" s="107" t="s">
        <v>231</v>
      </c>
      <c r="L11" s="107" t="s">
        <v>232</v>
      </c>
      <c r="M11" s="107" t="s">
        <v>233</v>
      </c>
      <c r="N11" s="107" t="s">
        <v>234</v>
      </c>
      <c r="O11" s="107" t="s">
        <v>235</v>
      </c>
      <c r="P11" s="107" t="s">
        <v>236</v>
      </c>
    </row>
    <row r="12" spans="1:17" s="109" customFormat="1" ht="15">
      <c r="A12" s="110"/>
      <c r="B12" s="111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</row>
    <row r="13" spans="1:17" s="109" customFormat="1" ht="15">
      <c r="A13" s="112" t="str">
        <f>planilha!A13</f>
        <v>1.</v>
      </c>
      <c r="B13" s="113" t="str">
        <f>planilha!D13</f>
        <v>SERVIÇOS PRELIMINARES – GERAL</v>
      </c>
      <c r="C13" s="114">
        <f>P13/P22</f>
        <v>6.1385767251231481E-2</v>
      </c>
      <c r="D13" s="115">
        <f>D14*P13</f>
        <v>7314.8774999999996</v>
      </c>
      <c r="E13" s="115">
        <f>E14*P13</f>
        <v>4179.93</v>
      </c>
      <c r="F13" s="115">
        <f>F14*P13</f>
        <v>3134.9475000000002</v>
      </c>
      <c r="G13" s="115">
        <f>G14*P13</f>
        <v>3134.9475000000002</v>
      </c>
      <c r="H13" s="115">
        <f>H14*P13</f>
        <v>3134.9475000000002</v>
      </c>
      <c r="I13" s="115"/>
      <c r="J13" s="115"/>
      <c r="K13" s="115"/>
      <c r="L13" s="115"/>
      <c r="M13" s="115"/>
      <c r="N13" s="115"/>
      <c r="O13" s="115"/>
      <c r="P13" s="116">
        <f>planilha!I34</f>
        <v>20899.650000000001</v>
      </c>
      <c r="Q13" s="117"/>
    </row>
    <row r="14" spans="1:17" s="122" customFormat="1" ht="11.25">
      <c r="A14" s="118"/>
      <c r="B14" s="119" t="str">
        <f>B13</f>
        <v>SERVIÇOS PRELIMINARES – GERAL</v>
      </c>
      <c r="C14" s="120"/>
      <c r="D14" s="120">
        <v>0.35</v>
      </c>
      <c r="E14" s="120">
        <v>0.2</v>
      </c>
      <c r="F14" s="120">
        <v>0.15</v>
      </c>
      <c r="G14" s="120">
        <v>0.15</v>
      </c>
      <c r="H14" s="120">
        <v>0.15</v>
      </c>
      <c r="I14" s="120"/>
      <c r="J14" s="120"/>
      <c r="K14" s="120"/>
      <c r="L14" s="120"/>
      <c r="M14" s="120"/>
      <c r="N14" s="120"/>
      <c r="O14" s="120"/>
      <c r="P14" s="121">
        <f>SUM(D14:O14)</f>
        <v>1</v>
      </c>
    </row>
    <row r="15" spans="1:17" s="109" customFormat="1">
      <c r="A15" s="200"/>
      <c r="B15" s="200"/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</row>
    <row r="16" spans="1:17" s="109" customFormat="1" ht="30">
      <c r="A16" s="112" t="str">
        <f>planilha!A36</f>
        <v>2.</v>
      </c>
      <c r="B16" s="123" t="str">
        <f>planilha!D36</f>
        <v>CONSTRUÇÃO DOS MONUMENTOS (INCLUSIVE INFRA-ESTRUTURA)</v>
      </c>
      <c r="C16" s="114">
        <f>P16/P22</f>
        <v>0.86039893780284027</v>
      </c>
      <c r="D16" s="115">
        <f>D17*P16</f>
        <v>29293.495000000003</v>
      </c>
      <c r="E16" s="115">
        <f>E17*P16</f>
        <v>14646.747500000001</v>
      </c>
      <c r="F16" s="115">
        <f>F17*P16</f>
        <v>14646.747500000001</v>
      </c>
      <c r="G16" s="115">
        <f>G17*P16</f>
        <v>14646.747500000001</v>
      </c>
      <c r="H16" s="115">
        <f>H17*P16</f>
        <v>14646.747500000001</v>
      </c>
      <c r="I16" s="115">
        <f>I17*P16</f>
        <v>29293.495000000003</v>
      </c>
      <c r="J16" s="115">
        <f>J17*P16</f>
        <v>29293.495000000003</v>
      </c>
      <c r="K16" s="115">
        <f>K17*P16</f>
        <v>29293.495000000003</v>
      </c>
      <c r="L16" s="115">
        <f>L17*P16</f>
        <v>29293.495000000003</v>
      </c>
      <c r="M16" s="115">
        <f>M17*P16</f>
        <v>29293.495000000003</v>
      </c>
      <c r="N16" s="115">
        <f>N17*P16</f>
        <v>29293.495000000003</v>
      </c>
      <c r="O16" s="115">
        <f>O17*P16</f>
        <v>29293.495000000003</v>
      </c>
      <c r="P16" s="116">
        <f>planilha!I78</f>
        <v>292934.95</v>
      </c>
      <c r="Q16" s="117"/>
    </row>
    <row r="17" spans="1:17" s="122" customFormat="1" ht="11.25">
      <c r="A17" s="118"/>
      <c r="B17" s="119" t="str">
        <f>B16</f>
        <v>CONSTRUÇÃO DOS MONUMENTOS (INCLUSIVE INFRA-ESTRUTURA)</v>
      </c>
      <c r="C17" s="120"/>
      <c r="D17" s="120">
        <v>0.1</v>
      </c>
      <c r="E17" s="120">
        <v>0.05</v>
      </c>
      <c r="F17" s="120">
        <v>0.05</v>
      </c>
      <c r="G17" s="120">
        <v>0.05</v>
      </c>
      <c r="H17" s="120">
        <v>0.05</v>
      </c>
      <c r="I17" s="120">
        <v>0.1</v>
      </c>
      <c r="J17" s="120">
        <v>0.1</v>
      </c>
      <c r="K17" s="120">
        <v>0.1</v>
      </c>
      <c r="L17" s="120">
        <v>0.1</v>
      </c>
      <c r="M17" s="120">
        <v>0.1</v>
      </c>
      <c r="N17" s="120">
        <v>0.1</v>
      </c>
      <c r="O17" s="120">
        <v>0.1</v>
      </c>
      <c r="P17" s="121">
        <f>SUM(D17:O17)</f>
        <v>0.99999999999999989</v>
      </c>
    </row>
    <row r="18" spans="1:17" s="109" customFormat="1">
      <c r="A18" s="200"/>
      <c r="B18" s="200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</row>
    <row r="19" spans="1:17" s="109" customFormat="1" ht="15">
      <c r="A19" s="112" t="str">
        <f>planilha!A80</f>
        <v>3.</v>
      </c>
      <c r="B19" s="113" t="str">
        <f>planilha!D80</f>
        <v>INSTALAÇÕES ELÉTRICAS</v>
      </c>
      <c r="C19" s="114">
        <f>P19/P22</f>
        <v>7.8215294945928215E-2</v>
      </c>
      <c r="D19" s="115">
        <f>D20*P19</f>
        <v>1331.4750000000001</v>
      </c>
      <c r="E19" s="115">
        <f>E20*P19</f>
        <v>2662.9500000000003</v>
      </c>
      <c r="F19" s="115">
        <f>F20*P19</f>
        <v>2662.9500000000003</v>
      </c>
      <c r="G19" s="115">
        <f>G20*P19</f>
        <v>2662.9500000000003</v>
      </c>
      <c r="H19" s="115">
        <f>H20*P19</f>
        <v>2662.9500000000003</v>
      </c>
      <c r="I19" s="115">
        <f>I20*P19</f>
        <v>2662.9500000000003</v>
      </c>
      <c r="J19" s="115">
        <f>J20*P19</f>
        <v>2662.9500000000003</v>
      </c>
      <c r="K19" s="115">
        <f>K20*P19</f>
        <v>1331.4750000000001</v>
      </c>
      <c r="L19" s="115">
        <f>L20*P19</f>
        <v>1331.4750000000001</v>
      </c>
      <c r="M19" s="115">
        <f>M20*P19</f>
        <v>1331.4750000000001</v>
      </c>
      <c r="N19" s="115">
        <f>N20*P19</f>
        <v>2662.9500000000003</v>
      </c>
      <c r="O19" s="115">
        <f>O20*P19</f>
        <v>2662.9500000000003</v>
      </c>
      <c r="P19" s="116">
        <f>planilha!I152</f>
        <v>26629.5</v>
      </c>
      <c r="Q19" s="117"/>
    </row>
    <row r="20" spans="1:17" s="122" customFormat="1" ht="11.25">
      <c r="A20" s="118"/>
      <c r="B20" s="119" t="str">
        <f>B19</f>
        <v>INSTALAÇÕES ELÉTRICAS</v>
      </c>
      <c r="C20" s="120"/>
      <c r="D20" s="120">
        <v>0.05</v>
      </c>
      <c r="E20" s="120">
        <v>0.1</v>
      </c>
      <c r="F20" s="120">
        <v>0.1</v>
      </c>
      <c r="G20" s="120">
        <v>0.1</v>
      </c>
      <c r="H20" s="120">
        <v>0.1</v>
      </c>
      <c r="I20" s="120">
        <v>0.1</v>
      </c>
      <c r="J20" s="120">
        <v>0.1</v>
      </c>
      <c r="K20" s="120">
        <v>0.05</v>
      </c>
      <c r="L20" s="120">
        <v>0.05</v>
      </c>
      <c r="M20" s="120">
        <v>0.05</v>
      </c>
      <c r="N20" s="120">
        <v>0.1</v>
      </c>
      <c r="O20" s="120">
        <v>0.1</v>
      </c>
      <c r="P20" s="121">
        <f>SUM(D20:O20)</f>
        <v>1</v>
      </c>
    </row>
    <row r="21" spans="1:17" s="109" customFormat="1">
      <c r="A21" s="200"/>
      <c r="B21" s="200"/>
      <c r="C21" s="200"/>
      <c r="D21" s="200"/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</row>
    <row r="22" spans="1:17" s="109" customFormat="1" ht="15">
      <c r="A22" s="201" t="s">
        <v>237</v>
      </c>
      <c r="B22" s="201"/>
      <c r="C22" s="124">
        <f>SUM(C13:C21)</f>
        <v>1</v>
      </c>
      <c r="D22" s="115">
        <f t="shared" ref="D22:O22" si="0">D13+D16+D19</f>
        <v>37939.847500000003</v>
      </c>
      <c r="E22" s="115">
        <f t="shared" si="0"/>
        <v>21489.627500000002</v>
      </c>
      <c r="F22" s="115">
        <f t="shared" si="0"/>
        <v>20444.645</v>
      </c>
      <c r="G22" s="115">
        <f t="shared" si="0"/>
        <v>20444.645</v>
      </c>
      <c r="H22" s="115">
        <f t="shared" si="0"/>
        <v>20444.645</v>
      </c>
      <c r="I22" s="115">
        <f t="shared" si="0"/>
        <v>31956.445000000003</v>
      </c>
      <c r="J22" s="115">
        <f t="shared" si="0"/>
        <v>31956.445000000003</v>
      </c>
      <c r="K22" s="115">
        <f t="shared" si="0"/>
        <v>30624.97</v>
      </c>
      <c r="L22" s="115">
        <f t="shared" si="0"/>
        <v>30624.97</v>
      </c>
      <c r="M22" s="115">
        <f t="shared" si="0"/>
        <v>30624.97</v>
      </c>
      <c r="N22" s="115">
        <f t="shared" si="0"/>
        <v>31956.445000000003</v>
      </c>
      <c r="O22" s="115">
        <f t="shared" si="0"/>
        <v>31956.445000000003</v>
      </c>
      <c r="P22" s="125">
        <f>SUM(D22:O22)</f>
        <v>340464.10000000003</v>
      </c>
    </row>
    <row r="23" spans="1:17" s="109" customFormat="1">
      <c r="A23" s="202"/>
      <c r="B23" s="202"/>
      <c r="C23" s="202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</row>
    <row r="24" spans="1:17" s="109" customFormat="1">
      <c r="A24" s="126"/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</row>
    <row r="25" spans="1:17" s="109" customFormat="1" ht="15">
      <c r="A25" s="127"/>
      <c r="B25" s="128"/>
      <c r="C25" s="203"/>
      <c r="D25" s="203"/>
      <c r="E25" s="203"/>
      <c r="F25" s="203"/>
      <c r="G25" s="203"/>
      <c r="H25"/>
      <c r="I25"/>
      <c r="J25"/>
      <c r="K25"/>
      <c r="L25"/>
      <c r="M25"/>
      <c r="N25"/>
      <c r="O25"/>
      <c r="P25" s="129"/>
    </row>
    <row r="26" spans="1:17" ht="15">
      <c r="A26" s="130"/>
      <c r="B26" s="131"/>
      <c r="C26" s="126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</row>
    <row r="27" spans="1:17" ht="15">
      <c r="A27" s="130"/>
      <c r="B27" s="131"/>
      <c r="C27" s="126"/>
      <c r="D27" s="132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</row>
    <row r="28" spans="1:17" ht="15">
      <c r="A28" s="130"/>
      <c r="B28" s="131"/>
      <c r="C28" s="134"/>
      <c r="D28" s="130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</row>
    <row r="29" spans="1:17" ht="15">
      <c r="A29" s="130"/>
      <c r="B29" s="131"/>
      <c r="C29" s="134"/>
      <c r="D29" s="130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</row>
    <row r="30" spans="1:17" ht="15">
      <c r="A30" s="130"/>
      <c r="B30" s="131"/>
      <c r="C30" s="134"/>
      <c r="D30" s="130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</row>
    <row r="31" spans="1:17" ht="15">
      <c r="A31" s="130"/>
      <c r="B31" s="131"/>
      <c r="C31" s="134"/>
      <c r="D31" s="130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</row>
    <row r="32" spans="1:17" ht="15">
      <c r="A32" s="130"/>
      <c r="B32" s="131"/>
      <c r="C32" s="134"/>
      <c r="D32" s="130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7"/>
    </row>
    <row r="33" spans="1:16" ht="15">
      <c r="A33" s="130"/>
      <c r="B33" s="131"/>
      <c r="C33" s="134"/>
      <c r="D33" s="130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7"/>
    </row>
    <row r="34" spans="1:16" ht="15">
      <c r="A34" s="138"/>
      <c r="B34" s="138"/>
      <c r="C34" s="138"/>
      <c r="D34" s="139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</row>
  </sheetData>
  <mergeCells count="13">
    <mergeCell ref="A9:P9"/>
    <mergeCell ref="A1:P1"/>
    <mergeCell ref="A2:P2"/>
    <mergeCell ref="A4:P4"/>
    <mergeCell ref="A6:P6"/>
    <mergeCell ref="A7:P7"/>
    <mergeCell ref="D26:P26"/>
    <mergeCell ref="A15:P15"/>
    <mergeCell ref="A18:P18"/>
    <mergeCell ref="A21:P21"/>
    <mergeCell ref="A22:B22"/>
    <mergeCell ref="A23:P23"/>
    <mergeCell ref="C25:G25"/>
  </mergeCells>
  <printOptions horizontalCentered="1"/>
  <pageMargins left="0.511811023622047" right="0.511811023622047" top="1.3681102362204713" bottom="0.7874015748031491" header="0.31535433070866109" footer="0.31535433070866109"/>
  <pageSetup paperSize="9" scale="55" fitToWidth="0" fitToHeight="0" pageOrder="overThenDown" orientation="landscape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62"/>
  <sheetViews>
    <sheetView tabSelected="1" workbookViewId="0">
      <selection sqref="A1:E2"/>
    </sheetView>
  </sheetViews>
  <sheetFormatPr defaultRowHeight="14.25"/>
  <cols>
    <col min="1" max="1" width="25.125" style="142" customWidth="1"/>
    <col min="2" max="2" width="18.5" style="142" customWidth="1"/>
    <col min="3" max="3" width="20.25" style="142" customWidth="1"/>
    <col min="4" max="4" width="21.75" style="142" customWidth="1"/>
    <col min="5" max="5" width="17.375" style="142" customWidth="1"/>
    <col min="6" max="6" width="10.625" style="142" customWidth="1"/>
    <col min="7" max="255" width="9.25" style="142" customWidth="1"/>
    <col min="256" max="1023" width="10.75" style="143" customWidth="1"/>
    <col min="1024" max="1024" width="9" style="143" customWidth="1"/>
    <col min="1025" max="1025" width="9" customWidth="1"/>
  </cols>
  <sheetData>
    <row r="1" spans="1:10" ht="30">
      <c r="A1" s="221"/>
      <c r="B1" s="221"/>
      <c r="C1" s="221"/>
      <c r="D1" s="221"/>
      <c r="E1" s="221"/>
      <c r="F1" s="140"/>
      <c r="G1" s="141"/>
      <c r="H1" s="141"/>
      <c r="I1" s="141"/>
      <c r="J1" s="141"/>
    </row>
    <row r="2" spans="1:10" ht="30">
      <c r="A2" s="222"/>
      <c r="B2" s="222"/>
      <c r="C2" s="222"/>
      <c r="D2" s="222"/>
      <c r="E2" s="222"/>
      <c r="F2" s="140"/>
      <c r="G2" s="141"/>
      <c r="H2" s="141"/>
      <c r="I2" s="141"/>
      <c r="J2" s="141"/>
    </row>
    <row r="3" spans="1:10" ht="15.75">
      <c r="A3" s="203"/>
      <c r="B3" s="203"/>
      <c r="C3" s="203"/>
      <c r="D3" s="203"/>
      <c r="E3" s="203"/>
      <c r="F3" s="144"/>
      <c r="G3" s="141"/>
      <c r="H3" s="141"/>
      <c r="I3" s="141"/>
      <c r="J3" s="141"/>
    </row>
    <row r="4" spans="1:10" ht="15.75">
      <c r="A4" s="144"/>
      <c r="B4" s="144"/>
      <c r="C4" s="144"/>
      <c r="D4" s="144"/>
      <c r="E4" s="144"/>
      <c r="F4" s="144"/>
      <c r="G4" s="141"/>
      <c r="H4" s="141"/>
      <c r="I4" s="141"/>
      <c r="J4" s="141"/>
    </row>
    <row r="5" spans="1:10" ht="15">
      <c r="A5" s="223" t="str">
        <f>planilha!A6</f>
        <v>OBJETO: CONSTRUÇÃO DE MONUMENTOS NAS VIAS DE ACESSO (ENTRADA) NO MUNICÍPIO DE JAHU</v>
      </c>
      <c r="B5" s="223"/>
      <c r="C5" s="223"/>
      <c r="D5" s="223"/>
      <c r="E5" s="223"/>
      <c r="F5" s="145"/>
      <c r="G5" s="141"/>
      <c r="H5" s="141"/>
      <c r="I5" s="141"/>
      <c r="J5" s="141"/>
    </row>
    <row r="6" spans="1:10" ht="15">
      <c r="A6" s="223" t="str">
        <f>planilha!A7</f>
        <v>ENDEREÇO: AVENIDA ANA CLAUDINA, AVENIDA NETINHO PRADO E AVENIDA DESEMBARGADOR JOÃO BATISTA DE ARRUDA SAMPAIO</v>
      </c>
      <c r="B6" s="223"/>
      <c r="C6" s="223"/>
      <c r="D6" s="223"/>
      <c r="E6" s="223"/>
      <c r="F6" s="145"/>
      <c r="G6" s="141"/>
      <c r="H6" s="141"/>
      <c r="I6" s="141"/>
      <c r="J6" s="141"/>
    </row>
    <row r="7" spans="1:10" ht="15.75">
      <c r="A7" s="144"/>
      <c r="B7" s="144"/>
      <c r="C7" s="144"/>
      <c r="D7" s="144"/>
      <c r="E7" s="144"/>
      <c r="F7" s="145"/>
      <c r="G7" s="141"/>
      <c r="H7" s="141"/>
      <c r="I7" s="141"/>
      <c r="J7" s="141"/>
    </row>
    <row r="8" spans="1:10" ht="19.5">
      <c r="A8" s="220" t="s">
        <v>238</v>
      </c>
      <c r="B8" s="220"/>
      <c r="C8" s="220"/>
      <c r="D8" s="220"/>
      <c r="E8" s="220"/>
      <c r="F8" s="146"/>
      <c r="G8" s="147"/>
      <c r="H8" s="147"/>
      <c r="I8" s="147"/>
      <c r="J8" s="147"/>
    </row>
    <row r="9" spans="1:10" ht="19.5">
      <c r="A9" s="146"/>
      <c r="B9" s="146"/>
      <c r="C9" s="146"/>
      <c r="D9" s="146"/>
      <c r="E9" s="146"/>
      <c r="F9" s="146"/>
      <c r="G9" s="147"/>
      <c r="H9" s="147"/>
      <c r="I9" s="147"/>
      <c r="J9" s="147"/>
    </row>
    <row r="10" spans="1:10" ht="18">
      <c r="A10" s="214" t="s">
        <v>239</v>
      </c>
      <c r="B10" s="214"/>
      <c r="C10" s="214"/>
      <c r="D10" s="214"/>
      <c r="E10" s="149"/>
      <c r="F10" s="147"/>
      <c r="G10" s="147"/>
      <c r="H10" s="147"/>
      <c r="I10" s="147"/>
      <c r="J10" s="147"/>
    </row>
    <row r="11" spans="1:10" ht="18">
      <c r="A11" s="148" t="s">
        <v>240</v>
      </c>
      <c r="B11" s="150" t="s">
        <v>241</v>
      </c>
      <c r="C11" s="150" t="s">
        <v>242</v>
      </c>
      <c r="D11" s="150" t="s">
        <v>243</v>
      </c>
      <c r="E11" s="149"/>
      <c r="F11" s="147"/>
      <c r="G11" s="147"/>
      <c r="H11" s="147"/>
      <c r="I11" s="147"/>
      <c r="J11" s="147"/>
    </row>
    <row r="12" spans="1:10" ht="15">
      <c r="A12" s="151" t="s">
        <v>244</v>
      </c>
      <c r="B12" s="152">
        <v>20.34</v>
      </c>
      <c r="C12" s="152">
        <v>22.12</v>
      </c>
      <c r="D12" s="152">
        <v>25</v>
      </c>
      <c r="E12" s="153"/>
      <c r="F12" s="153"/>
      <c r="G12" s="153"/>
      <c r="H12" s="153"/>
      <c r="I12" s="153"/>
      <c r="J12" s="153"/>
    </row>
    <row r="13" spans="1:10">
      <c r="A13" s="216"/>
      <c r="B13" s="216"/>
      <c r="C13" s="216"/>
      <c r="D13" s="216"/>
      <c r="E13" s="153"/>
      <c r="F13" s="153"/>
      <c r="G13" s="153"/>
      <c r="H13" s="153"/>
      <c r="I13" s="153"/>
      <c r="J13" s="153"/>
    </row>
    <row r="14" spans="1:10" ht="15">
      <c r="A14" s="217" t="s">
        <v>245</v>
      </c>
      <c r="B14" s="217" t="s">
        <v>246</v>
      </c>
      <c r="C14" s="217"/>
      <c r="D14" s="217"/>
      <c r="E14" s="217" t="s">
        <v>247</v>
      </c>
      <c r="F14" s="153"/>
      <c r="G14" s="153"/>
      <c r="H14" s="153"/>
      <c r="I14" s="153"/>
      <c r="J14" s="153"/>
    </row>
    <row r="15" spans="1:10" ht="15">
      <c r="A15" s="217"/>
      <c r="B15" s="154" t="s">
        <v>248</v>
      </c>
      <c r="C15" s="154" t="s">
        <v>249</v>
      </c>
      <c r="D15" s="154" t="s">
        <v>250</v>
      </c>
      <c r="E15" s="217"/>
      <c r="F15" s="153"/>
      <c r="G15" s="153"/>
      <c r="H15" s="153"/>
      <c r="I15" s="153"/>
      <c r="J15" s="153"/>
    </row>
    <row r="16" spans="1:10">
      <c r="A16" s="155" t="s">
        <v>251</v>
      </c>
      <c r="B16" s="156">
        <v>3</v>
      </c>
      <c r="C16" s="156">
        <v>4</v>
      </c>
      <c r="D16" s="156">
        <v>5.5</v>
      </c>
      <c r="E16" s="157">
        <v>4</v>
      </c>
      <c r="F16" s="153" t="str">
        <f t="shared" ref="F16:F24" si="0">IF(E16=0," ",IF(E16&lt;B16,"ERRO",(IF(E16&gt;D16,"ERRO","OK!"))))</f>
        <v>OK!</v>
      </c>
      <c r="G16" s="153"/>
      <c r="H16" s="153"/>
      <c r="I16" s="153"/>
      <c r="J16" s="153"/>
    </row>
    <row r="17" spans="1:10">
      <c r="A17" s="155" t="s">
        <v>252</v>
      </c>
      <c r="B17" s="156">
        <v>0.8</v>
      </c>
      <c r="C17" s="156">
        <v>0.8</v>
      </c>
      <c r="D17" s="156">
        <v>1</v>
      </c>
      <c r="E17" s="157">
        <v>0.8</v>
      </c>
      <c r="F17" s="153" t="str">
        <f t="shared" si="0"/>
        <v>OK!</v>
      </c>
      <c r="G17" s="153"/>
      <c r="H17" s="153"/>
      <c r="I17" s="153"/>
      <c r="J17" s="153"/>
    </row>
    <row r="18" spans="1:10">
      <c r="A18" s="155" t="s">
        <v>253</v>
      </c>
      <c r="B18" s="156">
        <v>0.97</v>
      </c>
      <c r="C18" s="156">
        <v>1.27</v>
      </c>
      <c r="D18" s="156">
        <v>1.27</v>
      </c>
      <c r="E18" s="157">
        <v>1.27</v>
      </c>
      <c r="F18" s="153" t="str">
        <f t="shared" si="0"/>
        <v>OK!</v>
      </c>
      <c r="G18" s="153"/>
      <c r="H18" s="153"/>
      <c r="I18" s="153"/>
      <c r="J18" s="153"/>
    </row>
    <row r="19" spans="1:10">
      <c r="A19" s="155" t="s">
        <v>254</v>
      </c>
      <c r="B19" s="156">
        <v>0.59</v>
      </c>
      <c r="C19" s="156">
        <v>1.23</v>
      </c>
      <c r="D19" s="156">
        <v>1.39</v>
      </c>
      <c r="E19" s="157">
        <v>1.23</v>
      </c>
      <c r="F19" s="153" t="str">
        <f t="shared" si="0"/>
        <v>OK!</v>
      </c>
      <c r="G19" s="153"/>
      <c r="H19" s="153"/>
      <c r="I19" s="153"/>
      <c r="J19" s="153"/>
    </row>
    <row r="20" spans="1:10">
      <c r="A20" s="155" t="s">
        <v>255</v>
      </c>
      <c r="B20" s="156">
        <v>6.16</v>
      </c>
      <c r="C20" s="156">
        <v>7.4</v>
      </c>
      <c r="D20" s="156">
        <v>8.9600000000000009</v>
      </c>
      <c r="E20" s="157">
        <v>7.4</v>
      </c>
      <c r="F20" s="153" t="str">
        <f t="shared" si="0"/>
        <v>OK!</v>
      </c>
      <c r="G20" s="153"/>
      <c r="H20" s="153"/>
      <c r="I20" s="153"/>
      <c r="J20" s="153"/>
    </row>
    <row r="21" spans="1:10" ht="29.25">
      <c r="A21" s="158" t="s">
        <v>256</v>
      </c>
      <c r="B21" s="159">
        <f>SUM(B22:B24)</f>
        <v>5.15</v>
      </c>
      <c r="C21" s="159">
        <f>SUM(C22:C24)</f>
        <v>6.65</v>
      </c>
      <c r="D21" s="159">
        <f>SUM(D22:D24)</f>
        <v>8.65</v>
      </c>
      <c r="E21" s="159">
        <f>SUM(E22:E24)</f>
        <v>6.65</v>
      </c>
      <c r="F21" s="153" t="str">
        <f t="shared" si="0"/>
        <v>OK!</v>
      </c>
      <c r="G21" s="153"/>
      <c r="H21" s="153"/>
      <c r="I21" s="153"/>
      <c r="J21" s="153"/>
    </row>
    <row r="22" spans="1:10">
      <c r="A22" s="155" t="s">
        <v>257</v>
      </c>
      <c r="B22" s="156">
        <v>3</v>
      </c>
      <c r="C22" s="156">
        <v>3</v>
      </c>
      <c r="D22" s="156">
        <v>3</v>
      </c>
      <c r="E22" s="157">
        <v>3</v>
      </c>
      <c r="F22" s="153" t="str">
        <f t="shared" si="0"/>
        <v>OK!</v>
      </c>
      <c r="G22" s="153"/>
      <c r="H22" s="153"/>
      <c r="I22" s="153"/>
      <c r="J22" s="153"/>
    </row>
    <row r="23" spans="1:10">
      <c r="A23" s="155" t="s">
        <v>258</v>
      </c>
      <c r="B23" s="156">
        <v>0.65</v>
      </c>
      <c r="C23" s="156">
        <v>0.65</v>
      </c>
      <c r="D23" s="156">
        <v>0.65</v>
      </c>
      <c r="E23" s="157">
        <v>0.65</v>
      </c>
      <c r="F23" s="153" t="str">
        <f t="shared" si="0"/>
        <v>OK!</v>
      </c>
      <c r="G23" s="153"/>
      <c r="H23" s="153"/>
      <c r="I23" s="153"/>
      <c r="J23" s="153"/>
    </row>
    <row r="24" spans="1:10">
      <c r="A24" s="155" t="s">
        <v>259</v>
      </c>
      <c r="B24" s="156">
        <v>1.5</v>
      </c>
      <c r="C24" s="156">
        <v>3</v>
      </c>
      <c r="D24" s="156">
        <v>5</v>
      </c>
      <c r="E24" s="157">
        <v>3</v>
      </c>
      <c r="F24" s="153" t="str">
        <f t="shared" si="0"/>
        <v>OK!</v>
      </c>
      <c r="G24" s="153"/>
      <c r="H24" s="153"/>
      <c r="I24" s="153"/>
      <c r="J24" s="153"/>
    </row>
    <row r="25" spans="1:10" ht="15">
      <c r="A25" s="160" t="s">
        <v>236</v>
      </c>
      <c r="B25" s="159"/>
      <c r="C25" s="159"/>
      <c r="D25" s="159"/>
      <c r="E25" s="159">
        <f>ROUND((((((1+E16/100+E17/100+E18/100)*(1+E19/100)*(1+E20/100))/(1-E21/100))-1)*100),2)</f>
        <v>23.54</v>
      </c>
      <c r="F25" s="153" t="str">
        <f>IF(E25=0," ",IF(E25&lt;B12,"ERRO",(IF(E25&gt;D12,"ERRO","OK!"))))</f>
        <v>OK!</v>
      </c>
      <c r="G25" s="153"/>
      <c r="H25" s="153"/>
      <c r="I25" s="153"/>
      <c r="J25" s="153"/>
    </row>
    <row r="26" spans="1:10">
      <c r="A26" s="153"/>
      <c r="B26" s="153"/>
      <c r="C26" s="153"/>
      <c r="D26" s="153"/>
      <c r="E26" s="153"/>
      <c r="F26" s="153"/>
      <c r="G26" s="153"/>
      <c r="H26" s="153"/>
      <c r="I26" s="153"/>
      <c r="J26" s="153"/>
    </row>
    <row r="27" spans="1:10">
      <c r="A27" s="153" t="s">
        <v>260</v>
      </c>
      <c r="B27" s="153"/>
      <c r="C27" s="153"/>
      <c r="D27" s="153"/>
      <c r="E27" s="153"/>
      <c r="F27" s="153"/>
      <c r="G27" s="153"/>
      <c r="H27" s="153"/>
      <c r="I27" s="153"/>
      <c r="J27" s="153"/>
    </row>
    <row r="28" spans="1:10">
      <c r="A28" s="153"/>
      <c r="B28" s="153"/>
      <c r="C28" s="153"/>
      <c r="D28" s="153"/>
      <c r="E28" s="153"/>
      <c r="F28" s="153"/>
      <c r="G28" s="153"/>
      <c r="H28" s="153"/>
      <c r="I28" s="153"/>
      <c r="J28" s="153"/>
    </row>
    <row r="29" spans="1:10">
      <c r="A29" s="218" t="s">
        <v>261</v>
      </c>
      <c r="B29" s="218"/>
      <c r="C29" s="218"/>
      <c r="D29" s="218"/>
      <c r="E29" s="153"/>
      <c r="F29" s="153"/>
      <c r="G29" s="153"/>
      <c r="H29" s="153"/>
      <c r="I29" s="153"/>
      <c r="J29" s="153"/>
    </row>
    <row r="30" spans="1:10">
      <c r="A30" s="153"/>
      <c r="B30" s="153"/>
      <c r="C30" s="153"/>
      <c r="D30" s="153"/>
      <c r="E30" s="153"/>
      <c r="F30" s="153"/>
      <c r="G30" s="153"/>
      <c r="H30" s="153"/>
      <c r="I30" s="153"/>
      <c r="J30" s="153"/>
    </row>
    <row r="31" spans="1:10">
      <c r="A31" s="153"/>
      <c r="B31" s="153"/>
      <c r="C31" s="153"/>
      <c r="D31" s="153"/>
      <c r="E31" s="153"/>
      <c r="F31" s="153"/>
      <c r="G31" s="153"/>
      <c r="H31" s="153"/>
      <c r="I31" s="153"/>
      <c r="J31" s="153"/>
    </row>
    <row r="32" spans="1:10">
      <c r="A32" s="153"/>
      <c r="B32" s="153"/>
      <c r="C32" s="153"/>
      <c r="D32" s="153"/>
      <c r="E32" s="153"/>
      <c r="F32" s="153"/>
      <c r="G32" s="153"/>
      <c r="H32" s="153"/>
      <c r="I32" s="153"/>
      <c r="J32" s="153"/>
    </row>
    <row r="33" spans="1:10">
      <c r="A33" s="153"/>
      <c r="B33" s="153"/>
      <c r="C33" s="153"/>
      <c r="D33" s="153"/>
      <c r="E33" s="153"/>
      <c r="F33" s="153"/>
      <c r="G33" s="153"/>
      <c r="H33" s="153"/>
      <c r="I33" s="153"/>
      <c r="J33" s="153"/>
    </row>
    <row r="34" spans="1:10">
      <c r="A34" s="153"/>
      <c r="B34" s="153"/>
      <c r="C34" s="153"/>
      <c r="D34" s="153"/>
      <c r="E34" s="153"/>
      <c r="F34" s="153"/>
      <c r="G34" s="153"/>
      <c r="H34" s="153"/>
      <c r="I34" s="153"/>
      <c r="J34" s="153"/>
    </row>
    <row r="35" spans="1:10">
      <c r="A35" s="161" t="s">
        <v>262</v>
      </c>
      <c r="B35" s="153"/>
      <c r="C35" s="153"/>
      <c r="D35" s="153"/>
      <c r="E35" s="153"/>
      <c r="F35" s="153"/>
      <c r="G35" s="153"/>
      <c r="H35" s="153"/>
      <c r="I35" s="153"/>
      <c r="J35" s="153"/>
    </row>
    <row r="36" spans="1:10">
      <c r="A36" s="219" t="s">
        <v>263</v>
      </c>
      <c r="B36" s="219"/>
      <c r="C36" s="219"/>
      <c r="D36" s="219"/>
      <c r="E36" s="153"/>
      <c r="F36" s="153"/>
      <c r="G36" s="153"/>
      <c r="H36" s="153"/>
      <c r="I36" s="153"/>
      <c r="J36" s="153"/>
    </row>
    <row r="37" spans="1:10">
      <c r="A37" s="219" t="s">
        <v>264</v>
      </c>
      <c r="B37" s="219"/>
      <c r="C37" s="219"/>
      <c r="D37" s="219"/>
      <c r="E37" s="153"/>
      <c r="F37" s="153"/>
      <c r="G37" s="153"/>
      <c r="H37" s="153"/>
      <c r="I37" s="153"/>
      <c r="J37" s="153"/>
    </row>
    <row r="38" spans="1:10">
      <c r="A38" s="219" t="s">
        <v>265</v>
      </c>
      <c r="B38" s="219"/>
      <c r="C38" s="219"/>
      <c r="D38" s="219"/>
      <c r="E38" s="153"/>
      <c r="F38" s="153"/>
      <c r="G38" s="153"/>
      <c r="H38" s="153"/>
      <c r="I38" s="153"/>
      <c r="J38" s="153"/>
    </row>
    <row r="39" spans="1:10">
      <c r="A39" s="219" t="s">
        <v>266</v>
      </c>
      <c r="B39" s="219"/>
      <c r="C39" s="219"/>
      <c r="D39" s="219"/>
      <c r="E39" s="153"/>
      <c r="F39" s="153"/>
      <c r="G39" s="153"/>
      <c r="H39" s="153"/>
      <c r="I39" s="153"/>
      <c r="J39" s="153"/>
    </row>
    <row r="40" spans="1:10">
      <c r="A40" s="219" t="s">
        <v>267</v>
      </c>
      <c r="B40" s="219"/>
      <c r="C40" s="219"/>
      <c r="D40" s="219"/>
      <c r="E40" s="153"/>
      <c r="F40" s="153"/>
      <c r="G40" s="153"/>
      <c r="H40" s="153"/>
      <c r="I40" s="153"/>
      <c r="J40" s="153"/>
    </row>
    <row r="41" spans="1:10">
      <c r="A41" s="162"/>
      <c r="B41" s="162"/>
      <c r="C41" s="162"/>
      <c r="D41" s="162"/>
      <c r="E41" s="153"/>
      <c r="F41" s="153"/>
      <c r="G41" s="153"/>
      <c r="H41" s="153"/>
      <c r="I41" s="153"/>
      <c r="J41" s="153"/>
    </row>
    <row r="42" spans="1:10">
      <c r="A42" s="211" t="s">
        <v>268</v>
      </c>
      <c r="B42" s="211"/>
      <c r="C42" s="211"/>
      <c r="D42" s="211"/>
      <c r="E42" s="211"/>
    </row>
    <row r="43" spans="1:10">
      <c r="A43" s="211" t="s">
        <v>269</v>
      </c>
      <c r="B43" s="211"/>
      <c r="C43" s="211"/>
      <c r="D43" s="211"/>
      <c r="E43" s="211"/>
    </row>
    <row r="44" spans="1:10" ht="24" customHeight="1">
      <c r="A44" s="212" t="s">
        <v>270</v>
      </c>
      <c r="B44" s="212"/>
      <c r="C44" s="212"/>
      <c r="D44" s="212"/>
      <c r="E44" s="212"/>
    </row>
    <row r="46" spans="1:10" ht="15">
      <c r="A46" s="213" t="s">
        <v>271</v>
      </c>
      <c r="B46" s="213"/>
      <c r="C46" s="213"/>
      <c r="D46" s="213"/>
      <c r="E46" s="213"/>
    </row>
    <row r="47" spans="1:10" ht="15">
      <c r="A47" s="164"/>
    </row>
    <row r="48" spans="1:10" ht="15.75">
      <c r="A48" s="214" t="s">
        <v>272</v>
      </c>
      <c r="B48" s="214"/>
      <c r="C48" s="214"/>
      <c r="D48" s="214"/>
    </row>
    <row r="49" spans="1:6" ht="15.75">
      <c r="A49" s="148" t="s">
        <v>240</v>
      </c>
      <c r="B49" s="150" t="s">
        <v>241</v>
      </c>
      <c r="C49" s="150" t="s">
        <v>242</v>
      </c>
      <c r="D49" s="150" t="s">
        <v>243</v>
      </c>
    </row>
    <row r="50" spans="1:6" ht="15">
      <c r="A50" s="151" t="s">
        <v>244</v>
      </c>
      <c r="B50" s="165">
        <v>0.2034</v>
      </c>
      <c r="C50" s="165">
        <v>0.22120000000000001</v>
      </c>
      <c r="D50" s="165">
        <v>0.25</v>
      </c>
    </row>
    <row r="51" spans="1:6" ht="15">
      <c r="A51" s="166"/>
      <c r="B51" s="166"/>
      <c r="C51" s="166"/>
      <c r="D51" s="166"/>
      <c r="E51" s="166"/>
      <c r="F51" s="166"/>
    </row>
    <row r="52" spans="1:6" ht="15">
      <c r="A52" s="215" t="s">
        <v>273</v>
      </c>
      <c r="B52" s="215"/>
      <c r="C52" s="215"/>
      <c r="D52" s="215"/>
      <c r="E52" s="215"/>
    </row>
    <row r="53" spans="1:6" ht="15">
      <c r="A53" s="163"/>
      <c r="B53" s="163"/>
      <c r="C53" s="163"/>
      <c r="D53" s="163"/>
    </row>
    <row r="54" spans="1:6" ht="15">
      <c r="A54" s="215" t="s">
        <v>274</v>
      </c>
      <c r="B54" s="215"/>
      <c r="C54" s="215"/>
      <c r="D54" s="215"/>
      <c r="E54" s="215"/>
    </row>
    <row r="56" spans="1:6" s="168" customFormat="1" ht="30.75">
      <c r="A56" s="167" t="s">
        <v>275</v>
      </c>
      <c r="B56" s="159">
        <f>SUM(B22:B24)+4.5</f>
        <v>9.65</v>
      </c>
      <c r="C56" s="159">
        <f>SUM(C22:C24)+4.5</f>
        <v>11.15</v>
      </c>
      <c r="D56" s="159">
        <f>SUM(D22:D24)+4.5</f>
        <v>13.15</v>
      </c>
      <c r="E56" s="159">
        <f>IF(E21&gt;0,(SUM(E22:E24)+4.5),0)</f>
        <v>11.15</v>
      </c>
    </row>
    <row r="57" spans="1:6" s="172" customFormat="1" ht="18">
      <c r="A57" s="169" t="s">
        <v>236</v>
      </c>
      <c r="B57" s="170"/>
      <c r="C57" s="170"/>
      <c r="D57" s="170"/>
      <c r="E57" s="171">
        <f>((((1+E16/100+E17/100+E18/100)*(1+E19/100)*(1+E20/100))/(1-E56/100))-1)*100</f>
        <v>29.792218248733839</v>
      </c>
    </row>
    <row r="58" spans="1:6" s="172" customFormat="1" ht="18">
      <c r="A58" s="173"/>
      <c r="B58" s="174"/>
      <c r="C58" s="174"/>
      <c r="D58" s="174"/>
      <c r="E58" s="175"/>
    </row>
    <row r="59" spans="1:6">
      <c r="D59" s="210"/>
      <c r="E59" s="210"/>
    </row>
    <row r="60" spans="1:6">
      <c r="E60" s="176"/>
    </row>
    <row r="61" spans="1:6">
      <c r="E61" s="177"/>
    </row>
    <row r="62" spans="1:6">
      <c r="E62" s="176"/>
    </row>
  </sheetData>
  <mergeCells count="25">
    <mergeCell ref="A8:E8"/>
    <mergeCell ref="A1:E1"/>
    <mergeCell ref="A2:E2"/>
    <mergeCell ref="A3:E3"/>
    <mergeCell ref="A5:E5"/>
    <mergeCell ref="A6:E6"/>
    <mergeCell ref="A42:E42"/>
    <mergeCell ref="A10:D10"/>
    <mergeCell ref="A13:D13"/>
    <mergeCell ref="A14:A15"/>
    <mergeCell ref="B14:D14"/>
    <mergeCell ref="E14:E15"/>
    <mergeCell ref="A29:D29"/>
    <mergeCell ref="A36:D36"/>
    <mergeCell ref="A37:D37"/>
    <mergeCell ref="A38:D38"/>
    <mergeCell ref="A39:D39"/>
    <mergeCell ref="A40:D40"/>
    <mergeCell ref="D59:E59"/>
    <mergeCell ref="A43:E43"/>
    <mergeCell ref="A44:E44"/>
    <mergeCell ref="A46:E46"/>
    <mergeCell ref="A48:D48"/>
    <mergeCell ref="A52:E52"/>
    <mergeCell ref="A54:E54"/>
  </mergeCells>
  <printOptions horizontalCentered="1"/>
  <pageMargins left="0.60984251968503911" right="0.42559055118110201" top="0.82716535433070915" bottom="0.53543307086614211" header="0.78740157480314998" footer="0.49566929133858306"/>
  <pageSetup paperSize="9" scale="60" fitToWidth="0" fitToHeight="0" pageOrder="overThenDown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planilha</vt:lpstr>
      <vt:lpstr>cronograma</vt:lpstr>
      <vt:lpstr>BDI</vt:lpstr>
      <vt:lpstr>BDI!Area_de_impressao</vt:lpstr>
      <vt:lpstr>cronograma!Area_de_impressao</vt:lpstr>
      <vt:lpstr>planilha!Area_de_impressao</vt:lpstr>
      <vt:lpstr>planilha!Titulos_de_impressao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Módolo</dc:creator>
  <cp:lastModifiedBy>Paula Santos</cp:lastModifiedBy>
  <cp:revision>120</cp:revision>
  <cp:lastPrinted>2023-05-11T19:00:50Z</cp:lastPrinted>
  <dcterms:created xsi:type="dcterms:W3CDTF">2022-01-22T12:24:09Z</dcterms:created>
  <dcterms:modified xsi:type="dcterms:W3CDTF">2023-05-12T14:35:51Z</dcterms:modified>
</cp:coreProperties>
</file>